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<sst xmlns="http://schemas.openxmlformats.org/spreadsheetml/2006/main" count="75" uniqueCount="53">
  <si>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附件1</t>
  </si>
  <si>
    <t>2024年度农业生产托管试点项目补助资金核算明细表</t>
  </si>
  <si>
    <t>填报单位：高平市农业农村局                                            2025年6月26日                                                                     单位：亩、元</t>
  </si>
  <si>
    <t>序
号</t>
  </si>
  <si>
    <t>乡镇
（街道）</t>
  </si>
  <si>
    <t>服务组织</t>
  </si>
  <si>
    <t>申报补贴面积及金额</t>
  </si>
  <si>
    <t>申报
补助金额
合计</t>
  </si>
  <si>
    <t>按任务
兑付
补助金额
合计</t>
  </si>
  <si>
    <t>按进度
已兑付
补助金额</t>
  </si>
  <si>
    <t xml:space="preserve">
本次
兑付
补助金额
</t>
  </si>
  <si>
    <t>备注</t>
  </si>
  <si>
    <t>机收</t>
  </si>
  <si>
    <t>深耕</t>
  </si>
  <si>
    <t>旋耕</t>
  </si>
  <si>
    <t>机播</t>
  </si>
  <si>
    <t>机收大豆</t>
  </si>
  <si>
    <t>面积</t>
  </si>
  <si>
    <t>亩
补
贴</t>
  </si>
  <si>
    <t>金额</t>
  </si>
  <si>
    <t>南城办</t>
  </si>
  <si>
    <t>天友农机</t>
  </si>
  <si>
    <t>凯森农业</t>
  </si>
  <si>
    <t>南陈村</t>
  </si>
  <si>
    <t>小计</t>
  </si>
  <si>
    <t>北城办</t>
  </si>
  <si>
    <t>米山镇</t>
  </si>
  <si>
    <t>文超农机</t>
  </si>
  <si>
    <t>三甲镇</t>
  </si>
  <si>
    <t>鼎弘农业</t>
  </si>
  <si>
    <t>神农镇</t>
  </si>
  <si>
    <t>建宁乡</t>
  </si>
  <si>
    <t>顺海博农业</t>
  </si>
  <si>
    <t>北诗镇</t>
  </si>
  <si>
    <t>南诗午农机</t>
  </si>
  <si>
    <t>石末乡</t>
  </si>
  <si>
    <t>永园农机</t>
  </si>
  <si>
    <t>河西镇</t>
  </si>
  <si>
    <t>下庄村</t>
  </si>
  <si>
    <t>向阳村</t>
  </si>
  <si>
    <t>马村镇</t>
  </si>
  <si>
    <t>建军农机</t>
  </si>
  <si>
    <t>义和种养</t>
  </si>
  <si>
    <t>唐西村</t>
  </si>
  <si>
    <t>沟头村</t>
  </si>
  <si>
    <t>原村乡</t>
  </si>
  <si>
    <t>狼儿掌村</t>
  </si>
  <si>
    <t>窑则头村</t>
  </si>
  <si>
    <t>野川镇</t>
  </si>
  <si>
    <t>寺庄镇</t>
  </si>
  <si>
    <t>田金旺农机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</si>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</sst>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\(0.00\)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宋体"/>
      <charset val="134"/>
    </font>
    <font>
      <b/>
      <sz val="16"/>
      <name val="宋体"/>
      <charset val="134"/>
      <scheme val="major"/>
    </font>
    <font>
      <sz val="12"/>
      <name val="仿宋"/>
      <charset val="134"/>
    </font>
    <font>
      <b/>
      <sz val="9"/>
      <color theme="1"/>
      <name val="黑体"/>
      <charset val="134"/>
    </font>
    <font>
      <b/>
      <sz val="9"/>
      <name val="黑体"/>
      <charset val="134"/>
    </font>
    <font>
      <b/>
      <sz val="9"/>
      <color theme="1"/>
      <name val="黑体"/>
      <charset val="0"/>
    </font>
    <font>
      <sz val="9"/>
      <color rgb="FF000000"/>
      <name val="黑体"/>
      <charset val="134"/>
    </font>
    <font>
      <sz val="9"/>
      <name val="黑体"/>
      <charset val="134"/>
    </font>
    <font>
      <sz val="9"/>
      <color theme="1"/>
      <name val="黑体"/>
      <charset val="134"/>
    </font>
    <font>
      <b/>
      <sz val="9"/>
      <color rgb="FF000000"/>
      <name val="黑体"/>
      <charset val="134"/>
    </font>
    <font>
      <sz val="10.5"/>
      <color theme="1"/>
      <name val="仿宋"/>
      <charset val="134"/>
    </font>
    <font>
      <sz val="9"/>
      <color rgb="FFC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 indent="2"/>
    </xf>
    <xf numFmtId="176" fontId="4" fillId="0" borderId="0" xfId="0" applyNumberFormat="1" applyFont="1" applyFill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5"/>
  <sheetViews>
    <sheetView tabSelected="1" topLeftCell="A16" workbookViewId="0">
      <selection activeCell="L7" sqref="L7"/>
    </sheetView>
  </sheetViews>
  <sheetFormatPr defaultColWidth="9" defaultRowHeight="14.4"/>
  <cols>
    <col min="1" max="1" width="3.61111111111111" style="1" customWidth="1"/>
    <col min="2" max="2" width="7.07407407407407" style="1" customWidth="1"/>
    <col min="3" max="3" width="9.88888888888889" style="1" customWidth="1"/>
    <col min="4" max="4" width="9.50925925925926" style="1" customWidth="1"/>
    <col min="5" max="5" width="4.22222222222222" style="1" customWidth="1"/>
    <col min="6" max="6" width="10.5277777777778" style="1" customWidth="1"/>
    <col min="7" max="7" width="9.66666666666667" style="1" customWidth="1"/>
    <col min="8" max="8" width="4.75925925925926" style="1" customWidth="1"/>
    <col min="9" max="9" width="10.1018518518519" style="1" customWidth="1"/>
    <col min="10" max="10" width="10.2222222222222" style="1" customWidth="1"/>
    <col min="11" max="11" width="4.47222222222222" style="3" customWidth="1"/>
    <col min="12" max="12" width="10.8148148148148" style="1" customWidth="1"/>
    <col min="13" max="13" width="9.23148148148148" style="1" customWidth="1"/>
    <col min="14" max="14" width="3.89814814814815" style="4" customWidth="1"/>
    <col min="15" max="15" width="8.7962962962963" style="1" customWidth="1"/>
    <col min="16" max="16" width="9.37037037037037" style="1" customWidth="1"/>
    <col min="17" max="17" width="3.16666666666667" style="1" customWidth="1"/>
    <col min="18" max="18" width="8.65740740740741" style="1" customWidth="1"/>
    <col min="19" max="19" width="10.3796296296296" style="1" customWidth="1"/>
    <col min="20" max="21" width="12.1203703703704" style="1" customWidth="1"/>
    <col min="22" max="22" width="12" style="1" customWidth="1"/>
    <col min="23" max="23" width="6.44444444444444" style="1" customWidth="1"/>
    <col min="24" max="25" width="12.8888888888889" style="1"/>
    <col min="26" max="16384" width="9" style="1"/>
  </cols>
  <sheetData>
    <row r="1" s="1" customFormat="1" ht="21" customHeight="1" spans="1:14">
      <c r="A1" s="5" t="s">
        <v>0</v>
      </c>
      <c r="B1" s="5"/>
      <c r="C1" s="5"/>
      <c r="K1" s="3"/>
      <c r="N1" s="4"/>
    </row>
    <row r="2" s="1" customFormat="1" ht="21" customHeight="1" spans="1:2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="1" customFormat="1" ht="23" customHeight="1" spans="1:2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47"/>
      <c r="L3" s="7"/>
      <c r="M3" s="7"/>
      <c r="N3" s="47"/>
      <c r="O3" s="7"/>
      <c r="P3" s="7"/>
      <c r="Q3" s="7"/>
      <c r="R3" s="7"/>
      <c r="S3" s="7"/>
      <c r="T3" s="7"/>
      <c r="U3" s="7"/>
      <c r="V3" s="7"/>
      <c r="W3" s="7"/>
    </row>
    <row r="4" s="1" customFormat="1" ht="18" customHeight="1" spans="1:23">
      <c r="A4" s="8" t="s">
        <v>3</v>
      </c>
      <c r="B4" s="8" t="s">
        <v>4</v>
      </c>
      <c r="C4" s="8" t="s">
        <v>5</v>
      </c>
      <c r="D4" s="9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3" t="s">
        <v>7</v>
      </c>
      <c r="T4" s="55" t="s">
        <v>8</v>
      </c>
      <c r="U4" s="55" t="s">
        <v>9</v>
      </c>
      <c r="V4" s="55" t="s">
        <v>10</v>
      </c>
      <c r="W4" s="10" t="s">
        <v>11</v>
      </c>
    </row>
    <row r="5" s="1" customFormat="1" ht="18" customHeight="1" spans="1:23">
      <c r="A5" s="10"/>
      <c r="B5" s="10"/>
      <c r="C5" s="10"/>
      <c r="D5" s="11" t="s">
        <v>12</v>
      </c>
      <c r="E5" s="12"/>
      <c r="F5" s="11"/>
      <c r="G5" s="13" t="s">
        <v>13</v>
      </c>
      <c r="H5" s="13"/>
      <c r="I5" s="13"/>
      <c r="J5" s="11" t="s">
        <v>14</v>
      </c>
      <c r="K5" s="12"/>
      <c r="L5" s="11"/>
      <c r="M5" s="11" t="s">
        <v>15</v>
      </c>
      <c r="N5" s="12"/>
      <c r="O5" s="11"/>
      <c r="P5" s="11" t="s">
        <v>16</v>
      </c>
      <c r="Q5" s="12"/>
      <c r="R5" s="11"/>
      <c r="S5" s="11"/>
      <c r="T5" s="56"/>
      <c r="U5" s="56"/>
      <c r="V5" s="56"/>
      <c r="W5" s="24"/>
    </row>
    <row r="6" s="1" customFormat="1" ht="35" customHeight="1" spans="1:23">
      <c r="A6" s="10"/>
      <c r="B6" s="10"/>
      <c r="C6" s="10"/>
      <c r="D6" s="11" t="s">
        <v>17</v>
      </c>
      <c r="E6" s="14" t="s">
        <v>18</v>
      </c>
      <c r="F6" s="11" t="s">
        <v>19</v>
      </c>
      <c r="G6" s="11" t="s">
        <v>17</v>
      </c>
      <c r="H6" s="13" t="s">
        <v>18</v>
      </c>
      <c r="I6" s="11" t="s">
        <v>19</v>
      </c>
      <c r="J6" s="11" t="s">
        <v>17</v>
      </c>
      <c r="K6" s="14" t="s">
        <v>18</v>
      </c>
      <c r="L6" s="11" t="s">
        <v>19</v>
      </c>
      <c r="M6" s="11" t="s">
        <v>17</v>
      </c>
      <c r="N6" s="14" t="s">
        <v>18</v>
      </c>
      <c r="O6" s="11" t="s">
        <v>19</v>
      </c>
      <c r="P6" s="11" t="s">
        <v>17</v>
      </c>
      <c r="Q6" s="14" t="s">
        <v>18</v>
      </c>
      <c r="R6" s="11" t="s">
        <v>19</v>
      </c>
      <c r="S6" s="11"/>
      <c r="T6" s="57"/>
      <c r="U6" s="57"/>
      <c r="V6" s="57"/>
      <c r="W6" s="24"/>
    </row>
    <row r="7" s="1" customFormat="1" ht="18" customHeight="1" spans="1:23">
      <c r="A7" s="15">
        <v>1</v>
      </c>
      <c r="B7" s="16" t="s">
        <v>20</v>
      </c>
      <c r="C7" s="17" t="s">
        <v>21</v>
      </c>
      <c r="D7" s="18">
        <v>5719.44</v>
      </c>
      <c r="E7" s="19">
        <v>30</v>
      </c>
      <c r="F7" s="20">
        <f t="shared" ref="F7:F12" si="0">D7*30</f>
        <v>171583.2</v>
      </c>
      <c r="G7" s="18">
        <v>13160.39</v>
      </c>
      <c r="H7" s="21">
        <v>15</v>
      </c>
      <c r="I7" s="20">
        <f t="shared" ref="I7:I16" si="1">G7*15</f>
        <v>197405.85</v>
      </c>
      <c r="J7" s="24">
        <v>12499</v>
      </c>
      <c r="K7" s="33">
        <v>12</v>
      </c>
      <c r="L7" s="24">
        <f t="shared" ref="L7:L16" si="2">J7*12</f>
        <v>149988</v>
      </c>
      <c r="M7" s="48"/>
      <c r="N7" s="18"/>
      <c r="O7" s="29"/>
      <c r="P7" s="29"/>
      <c r="Q7" s="29"/>
      <c r="R7" s="29"/>
      <c r="S7" s="29">
        <f t="shared" ref="S7:S20" si="3">F7+I7+L7+O7+R7</f>
        <v>518977.05</v>
      </c>
      <c r="T7" s="29">
        <f t="shared" ref="T7:T10" si="4">S7*500000/607320.51</f>
        <v>427267.844124019</v>
      </c>
      <c r="U7" s="29">
        <v>244723.92</v>
      </c>
      <c r="V7" s="58">
        <f t="shared" ref="V7:V9" si="5">T7-U7</f>
        <v>182543.924124019</v>
      </c>
      <c r="W7" s="59"/>
    </row>
    <row r="8" s="1" customFormat="1" ht="18" customHeight="1" spans="1:23">
      <c r="A8" s="22"/>
      <c r="B8" s="23"/>
      <c r="C8" s="24" t="s">
        <v>22</v>
      </c>
      <c r="D8" s="21">
        <v>45</v>
      </c>
      <c r="E8" s="19">
        <v>30</v>
      </c>
      <c r="F8" s="20">
        <f t="shared" si="0"/>
        <v>1350</v>
      </c>
      <c r="G8" s="25">
        <v>45</v>
      </c>
      <c r="H8" s="21">
        <v>15</v>
      </c>
      <c r="I8" s="20">
        <f t="shared" si="1"/>
        <v>675</v>
      </c>
      <c r="J8" s="21">
        <v>45</v>
      </c>
      <c r="K8" s="33">
        <v>12</v>
      </c>
      <c r="L8" s="24">
        <f t="shared" si="2"/>
        <v>540</v>
      </c>
      <c r="M8" s="49"/>
      <c r="N8" s="49"/>
      <c r="O8" s="29"/>
      <c r="P8" s="29"/>
      <c r="Q8" s="29"/>
      <c r="R8" s="29"/>
      <c r="S8" s="29">
        <f t="shared" si="3"/>
        <v>2565</v>
      </c>
      <c r="T8" s="29">
        <f t="shared" si="4"/>
        <v>2111.7350375669</v>
      </c>
      <c r="U8" s="29">
        <v>0</v>
      </c>
      <c r="V8" s="58">
        <f t="shared" si="5"/>
        <v>2111.7350375669</v>
      </c>
      <c r="W8" s="59"/>
    </row>
    <row r="9" s="1" customFormat="1" ht="18" customHeight="1" spans="1:23">
      <c r="A9" s="22"/>
      <c r="B9" s="23"/>
      <c r="C9" s="17" t="s">
        <v>23</v>
      </c>
      <c r="D9" s="21"/>
      <c r="E9" s="19"/>
      <c r="F9" s="24"/>
      <c r="G9" s="25">
        <v>3176.98</v>
      </c>
      <c r="H9" s="21">
        <v>15</v>
      </c>
      <c r="I9" s="20">
        <f t="shared" si="1"/>
        <v>47654.7</v>
      </c>
      <c r="J9" s="21">
        <v>3176.98</v>
      </c>
      <c r="K9" s="33">
        <v>12</v>
      </c>
      <c r="L9" s="24">
        <f t="shared" si="2"/>
        <v>38123.76</v>
      </c>
      <c r="M9" s="49"/>
      <c r="N9" s="49"/>
      <c r="O9" s="29"/>
      <c r="P9" s="29"/>
      <c r="Q9" s="29"/>
      <c r="R9" s="29"/>
      <c r="S9" s="29">
        <f t="shared" si="3"/>
        <v>85778.46</v>
      </c>
      <c r="T9" s="29">
        <f t="shared" si="4"/>
        <v>70620.4208384136</v>
      </c>
      <c r="U9" s="29">
        <v>36720</v>
      </c>
      <c r="V9" s="58">
        <f t="shared" si="5"/>
        <v>33900.4208384136</v>
      </c>
      <c r="W9" s="59"/>
    </row>
    <row r="10" s="1" customFormat="1" ht="18" customHeight="1" spans="1:23">
      <c r="A10" s="26"/>
      <c r="B10" s="27"/>
      <c r="C10" s="8" t="s">
        <v>24</v>
      </c>
      <c r="D10" s="25">
        <f t="shared" ref="D10:G10" si="6">D7+D8+D9</f>
        <v>5764.44</v>
      </c>
      <c r="E10" s="19">
        <v>30</v>
      </c>
      <c r="F10" s="25">
        <f t="shared" si="6"/>
        <v>172933.2</v>
      </c>
      <c r="G10" s="25">
        <f t="shared" si="6"/>
        <v>16382.37</v>
      </c>
      <c r="H10" s="21">
        <v>15</v>
      </c>
      <c r="I10" s="20">
        <f t="shared" si="1"/>
        <v>245735.55</v>
      </c>
      <c r="J10" s="25">
        <f>J7+J8+J9</f>
        <v>15720.98</v>
      </c>
      <c r="K10" s="33">
        <v>12</v>
      </c>
      <c r="L10" s="24">
        <f t="shared" si="2"/>
        <v>188651.76</v>
      </c>
      <c r="M10" s="29"/>
      <c r="N10" s="50"/>
      <c r="O10" s="29"/>
      <c r="P10" s="29"/>
      <c r="Q10" s="29"/>
      <c r="R10" s="29"/>
      <c r="S10" s="29">
        <f t="shared" si="3"/>
        <v>607320.51</v>
      </c>
      <c r="T10" s="29">
        <f t="shared" si="4"/>
        <v>500000</v>
      </c>
      <c r="U10" s="29">
        <f>SUM(U7:U9)</f>
        <v>281443.92</v>
      </c>
      <c r="V10" s="58">
        <f>500000-U10</f>
        <v>218556.08</v>
      </c>
      <c r="W10" s="59"/>
    </row>
    <row r="11" s="2" customFormat="1" ht="18" customHeight="1" spans="1:23">
      <c r="A11" s="28">
        <v>2</v>
      </c>
      <c r="B11" s="10" t="s">
        <v>25</v>
      </c>
      <c r="C11" s="24" t="s">
        <v>22</v>
      </c>
      <c r="D11" s="29">
        <v>2393.33</v>
      </c>
      <c r="E11" s="19">
        <v>30</v>
      </c>
      <c r="F11" s="29">
        <f t="shared" si="0"/>
        <v>71799.9</v>
      </c>
      <c r="G11" s="29">
        <v>2968.9</v>
      </c>
      <c r="H11" s="21">
        <v>15</v>
      </c>
      <c r="I11" s="20">
        <f t="shared" si="1"/>
        <v>44533.5</v>
      </c>
      <c r="J11" s="29">
        <v>2282.23</v>
      </c>
      <c r="K11" s="33">
        <v>12</v>
      </c>
      <c r="L11" s="24">
        <f t="shared" si="2"/>
        <v>27386.76</v>
      </c>
      <c r="M11" s="29">
        <v>669.64</v>
      </c>
      <c r="N11" s="50">
        <v>10</v>
      </c>
      <c r="O11" s="29">
        <v>6696.4</v>
      </c>
      <c r="P11" s="29"/>
      <c r="Q11" s="29"/>
      <c r="R11" s="29"/>
      <c r="S11" s="29">
        <f t="shared" si="3"/>
        <v>150416.56</v>
      </c>
      <c r="T11" s="29">
        <v>150000</v>
      </c>
      <c r="U11" s="29">
        <v>107253.6</v>
      </c>
      <c r="V11" s="58">
        <f>150000-U11</f>
        <v>42746.4</v>
      </c>
      <c r="W11" s="59"/>
    </row>
    <row r="12" s="1" customFormat="1" ht="18" customHeight="1" spans="1:23">
      <c r="A12" s="28">
        <v>3</v>
      </c>
      <c r="B12" s="10" t="s">
        <v>26</v>
      </c>
      <c r="C12" s="24" t="s">
        <v>27</v>
      </c>
      <c r="D12" s="30">
        <v>19297.14</v>
      </c>
      <c r="E12" s="19">
        <v>30</v>
      </c>
      <c r="F12" s="29">
        <f t="shared" si="0"/>
        <v>578914.2</v>
      </c>
      <c r="G12" s="30">
        <v>23762.16</v>
      </c>
      <c r="H12" s="21">
        <v>15</v>
      </c>
      <c r="I12" s="20">
        <f t="shared" si="1"/>
        <v>356432.4</v>
      </c>
      <c r="J12" s="30">
        <v>23762.16</v>
      </c>
      <c r="K12" s="33">
        <v>12</v>
      </c>
      <c r="L12" s="24">
        <f t="shared" si="2"/>
        <v>285145.92</v>
      </c>
      <c r="M12" s="30"/>
      <c r="N12" s="50"/>
      <c r="O12" s="30"/>
      <c r="P12" s="30"/>
      <c r="Q12" s="30"/>
      <c r="R12" s="30"/>
      <c r="S12" s="29">
        <f t="shared" si="3"/>
        <v>1220492.52</v>
      </c>
      <c r="T12" s="29">
        <v>1220000</v>
      </c>
      <c r="U12" s="29">
        <v>523308</v>
      </c>
      <c r="V12" s="58">
        <f>1220000-U12</f>
        <v>696692</v>
      </c>
      <c r="W12" s="60"/>
    </row>
    <row r="13" s="1" customFormat="1" ht="18" customHeight="1" spans="1:23">
      <c r="A13" s="28">
        <v>4</v>
      </c>
      <c r="B13" s="10" t="s">
        <v>28</v>
      </c>
      <c r="C13" s="31" t="s">
        <v>29</v>
      </c>
      <c r="D13" s="30"/>
      <c r="E13" s="19"/>
      <c r="F13" s="29"/>
      <c r="G13" s="24">
        <v>1853.2</v>
      </c>
      <c r="H13" s="21">
        <v>15</v>
      </c>
      <c r="I13" s="20">
        <f t="shared" si="1"/>
        <v>27798</v>
      </c>
      <c r="J13" s="30">
        <v>1853.2</v>
      </c>
      <c r="K13" s="33">
        <v>12</v>
      </c>
      <c r="L13" s="24">
        <f t="shared" si="2"/>
        <v>22238.4</v>
      </c>
      <c r="M13" s="30"/>
      <c r="N13" s="50"/>
      <c r="O13" s="30"/>
      <c r="P13" s="30"/>
      <c r="Q13" s="30"/>
      <c r="R13" s="30"/>
      <c r="S13" s="29">
        <f t="shared" si="3"/>
        <v>50036.4</v>
      </c>
      <c r="T13" s="29">
        <v>50000</v>
      </c>
      <c r="U13" s="29">
        <v>40029.12</v>
      </c>
      <c r="V13" s="58">
        <f>50000-U13</f>
        <v>9970.88</v>
      </c>
      <c r="W13" s="30"/>
    </row>
    <row r="14" s="1" customFormat="1" ht="18" customHeight="1" spans="1:23">
      <c r="A14" s="28">
        <v>5</v>
      </c>
      <c r="B14" s="10" t="s">
        <v>30</v>
      </c>
      <c r="C14" s="24" t="s">
        <v>22</v>
      </c>
      <c r="D14" s="30">
        <v>1495.228</v>
      </c>
      <c r="E14" s="19">
        <v>30</v>
      </c>
      <c r="F14" s="29">
        <v>44856.84</v>
      </c>
      <c r="G14" s="30">
        <v>1733.838</v>
      </c>
      <c r="H14" s="21">
        <v>15</v>
      </c>
      <c r="I14" s="20">
        <f t="shared" si="1"/>
        <v>26007.57</v>
      </c>
      <c r="J14" s="30">
        <v>2622.568</v>
      </c>
      <c r="K14" s="33">
        <v>12</v>
      </c>
      <c r="L14" s="24">
        <f t="shared" si="2"/>
        <v>31470.816</v>
      </c>
      <c r="M14" s="30">
        <v>994.008</v>
      </c>
      <c r="N14" s="50">
        <v>10</v>
      </c>
      <c r="O14" s="30">
        <f>M14*10</f>
        <v>9940.08</v>
      </c>
      <c r="P14" s="30"/>
      <c r="Q14" s="30"/>
      <c r="R14" s="30"/>
      <c r="S14" s="29">
        <f t="shared" si="3"/>
        <v>112275.306</v>
      </c>
      <c r="T14" s="30">
        <v>110000</v>
      </c>
      <c r="U14" s="29">
        <v>20400</v>
      </c>
      <c r="V14" s="61">
        <f>110000-U14</f>
        <v>89600</v>
      </c>
      <c r="W14" s="30"/>
    </row>
    <row r="15" s="1" customFormat="1" ht="18" customHeight="1" spans="1:23">
      <c r="A15" s="28">
        <v>6</v>
      </c>
      <c r="B15" s="10" t="s">
        <v>31</v>
      </c>
      <c r="C15" s="24" t="s">
        <v>32</v>
      </c>
      <c r="D15" s="32">
        <v>6668.298</v>
      </c>
      <c r="E15" s="19">
        <v>30</v>
      </c>
      <c r="F15" s="29">
        <v>200048.94</v>
      </c>
      <c r="G15" s="32">
        <v>6605.288</v>
      </c>
      <c r="H15" s="21">
        <v>15</v>
      </c>
      <c r="I15" s="20">
        <f t="shared" si="1"/>
        <v>99079.32</v>
      </c>
      <c r="J15" s="30">
        <v>6849.498</v>
      </c>
      <c r="K15" s="33">
        <v>12</v>
      </c>
      <c r="L15" s="24">
        <f t="shared" si="2"/>
        <v>82193.976</v>
      </c>
      <c r="M15" s="30"/>
      <c r="N15" s="50"/>
      <c r="O15" s="30"/>
      <c r="P15" s="30"/>
      <c r="Q15" s="30"/>
      <c r="R15" s="30"/>
      <c r="S15" s="29">
        <f t="shared" si="3"/>
        <v>381322.236</v>
      </c>
      <c r="T15" s="29">
        <v>380000</v>
      </c>
      <c r="U15" s="29">
        <v>299928</v>
      </c>
      <c r="V15" s="58">
        <f>380000-U15</f>
        <v>80072</v>
      </c>
      <c r="W15" s="30"/>
    </row>
    <row r="16" s="1" customFormat="1" ht="18" customHeight="1" spans="1:23">
      <c r="A16" s="28">
        <v>7</v>
      </c>
      <c r="B16" s="10" t="s">
        <v>33</v>
      </c>
      <c r="C16" s="24" t="s">
        <v>34</v>
      </c>
      <c r="D16" s="30">
        <v>3261</v>
      </c>
      <c r="E16" s="19">
        <v>30</v>
      </c>
      <c r="F16" s="29">
        <f t="shared" ref="F16:F18" si="7">D16*30</f>
        <v>97830</v>
      </c>
      <c r="G16" s="30">
        <v>3261</v>
      </c>
      <c r="H16" s="21">
        <v>15</v>
      </c>
      <c r="I16" s="29">
        <f t="shared" si="1"/>
        <v>48915</v>
      </c>
      <c r="J16" s="30">
        <v>3261</v>
      </c>
      <c r="K16" s="33">
        <v>12</v>
      </c>
      <c r="L16" s="29">
        <f t="shared" si="2"/>
        <v>39132</v>
      </c>
      <c r="M16" s="30"/>
      <c r="N16" s="50"/>
      <c r="O16" s="30"/>
      <c r="P16" s="30"/>
      <c r="Q16" s="30"/>
      <c r="R16" s="30"/>
      <c r="S16" s="29">
        <f t="shared" si="3"/>
        <v>185877</v>
      </c>
      <c r="T16" s="30">
        <v>180000</v>
      </c>
      <c r="U16" s="29">
        <v>87640</v>
      </c>
      <c r="V16" s="61">
        <f>180000-U16</f>
        <v>92360</v>
      </c>
      <c r="W16" s="30"/>
    </row>
    <row r="17" s="1" customFormat="1" ht="18" customHeight="1" spans="1:23">
      <c r="A17" s="28">
        <v>8</v>
      </c>
      <c r="B17" s="10" t="s">
        <v>35</v>
      </c>
      <c r="C17" s="24" t="s">
        <v>36</v>
      </c>
      <c r="D17" s="30">
        <v>1677.51</v>
      </c>
      <c r="E17" s="19">
        <v>30</v>
      </c>
      <c r="F17" s="29">
        <f t="shared" si="7"/>
        <v>50325.3</v>
      </c>
      <c r="G17" s="30"/>
      <c r="H17" s="21"/>
      <c r="I17" s="29"/>
      <c r="J17" s="30"/>
      <c r="K17" s="33"/>
      <c r="L17" s="29"/>
      <c r="M17" s="30"/>
      <c r="N17" s="50"/>
      <c r="O17" s="30"/>
      <c r="P17" s="30"/>
      <c r="Q17" s="30"/>
      <c r="R17" s="30"/>
      <c r="S17" s="29">
        <f t="shared" si="3"/>
        <v>50325.3</v>
      </c>
      <c r="T17" s="29">
        <v>50000</v>
      </c>
      <c r="U17" s="29">
        <v>31200</v>
      </c>
      <c r="V17" s="58">
        <f>50000-U17</f>
        <v>18800</v>
      </c>
      <c r="W17" s="30"/>
    </row>
    <row r="18" s="1" customFormat="1" ht="18" customHeight="1" spans="1:23">
      <c r="A18" s="15">
        <v>9</v>
      </c>
      <c r="B18" s="16" t="s">
        <v>37</v>
      </c>
      <c r="C18" s="24" t="s">
        <v>38</v>
      </c>
      <c r="D18" s="30">
        <v>632</v>
      </c>
      <c r="E18" s="19">
        <v>30</v>
      </c>
      <c r="F18" s="29">
        <f t="shared" si="7"/>
        <v>18960</v>
      </c>
      <c r="G18" s="30">
        <v>1143.91</v>
      </c>
      <c r="H18" s="21">
        <v>15</v>
      </c>
      <c r="I18" s="29">
        <f>G18*15</f>
        <v>17158.65</v>
      </c>
      <c r="J18" s="30">
        <v>1134.41</v>
      </c>
      <c r="K18" s="33">
        <v>12</v>
      </c>
      <c r="L18" s="29">
        <f t="shared" ref="L18:L20" si="8">J18*12</f>
        <v>13612.92</v>
      </c>
      <c r="M18" s="30"/>
      <c r="N18" s="50"/>
      <c r="O18" s="30"/>
      <c r="P18" s="30"/>
      <c r="Q18" s="30"/>
      <c r="R18" s="30"/>
      <c r="S18" s="29">
        <f t="shared" si="3"/>
        <v>49731.57</v>
      </c>
      <c r="T18" s="30">
        <v>49731.57</v>
      </c>
      <c r="U18" s="29">
        <v>27120</v>
      </c>
      <c r="V18" s="61">
        <f>S18-U18</f>
        <v>22611.57</v>
      </c>
      <c r="W18" s="30"/>
    </row>
    <row r="19" s="1" customFormat="1" ht="31" customHeight="1" spans="1:23">
      <c r="A19" s="22"/>
      <c r="B19" s="23"/>
      <c r="C19" s="24" t="s">
        <v>39</v>
      </c>
      <c r="D19" s="30"/>
      <c r="E19" s="19"/>
      <c r="F19" s="29"/>
      <c r="G19" s="30">
        <v>322.7</v>
      </c>
      <c r="H19" s="21">
        <v>15</v>
      </c>
      <c r="I19" s="29">
        <f>G19*15</f>
        <v>4840.5</v>
      </c>
      <c r="J19" s="30">
        <v>322.7</v>
      </c>
      <c r="K19" s="33">
        <v>12</v>
      </c>
      <c r="L19" s="29">
        <f t="shared" si="8"/>
        <v>3872.4</v>
      </c>
      <c r="M19" s="30">
        <v>121.5</v>
      </c>
      <c r="N19" s="50">
        <v>10</v>
      </c>
      <c r="O19" s="30">
        <f>M19*10</f>
        <v>1215</v>
      </c>
      <c r="P19" s="30"/>
      <c r="Q19" s="30"/>
      <c r="R19" s="30"/>
      <c r="S19" s="29">
        <f t="shared" si="3"/>
        <v>9927.9</v>
      </c>
      <c r="T19" s="30">
        <v>9927.9</v>
      </c>
      <c r="U19" s="29">
        <v>9492</v>
      </c>
      <c r="V19" s="61">
        <f>S19-U19</f>
        <v>435.9</v>
      </c>
      <c r="W19" s="60"/>
    </row>
    <row r="20" s="1" customFormat="1" ht="18" customHeight="1" spans="1:23">
      <c r="A20" s="26"/>
      <c r="B20" s="27"/>
      <c r="C20" s="10" t="s">
        <v>24</v>
      </c>
      <c r="D20" s="30">
        <f t="shared" ref="D20:G20" si="9">SUM(D18:D19)</f>
        <v>632</v>
      </c>
      <c r="E20" s="19">
        <v>30</v>
      </c>
      <c r="F20" s="29">
        <f t="shared" si="9"/>
        <v>18960</v>
      </c>
      <c r="G20" s="30">
        <f t="shared" si="9"/>
        <v>1466.61</v>
      </c>
      <c r="H20" s="21">
        <v>15</v>
      </c>
      <c r="I20" s="29">
        <f>SUM(I18:I19)</f>
        <v>21999.15</v>
      </c>
      <c r="J20" s="30">
        <f>SUM(J18:J19)</f>
        <v>1457.11</v>
      </c>
      <c r="K20" s="33">
        <v>12</v>
      </c>
      <c r="L20" s="29">
        <f t="shared" si="8"/>
        <v>17485.32</v>
      </c>
      <c r="M20" s="30">
        <v>121.5</v>
      </c>
      <c r="N20" s="50">
        <v>10</v>
      </c>
      <c r="O20" s="30">
        <v>1215</v>
      </c>
      <c r="P20" s="30"/>
      <c r="Q20" s="30"/>
      <c r="R20" s="30"/>
      <c r="S20" s="29">
        <f t="shared" si="3"/>
        <v>59659.47</v>
      </c>
      <c r="T20" s="30">
        <f>SUM(T18:T19)</f>
        <v>59659.47</v>
      </c>
      <c r="U20" s="29">
        <v>36612</v>
      </c>
      <c r="V20" s="61">
        <f>SUM(V18:V19)</f>
        <v>23047.47</v>
      </c>
      <c r="W20" s="30"/>
    </row>
    <row r="21" s="1" customFormat="1" ht="18" customHeight="1" spans="1:23">
      <c r="A21" s="15">
        <v>10</v>
      </c>
      <c r="B21" s="16" t="s">
        <v>40</v>
      </c>
      <c r="C21" s="33" t="s">
        <v>41</v>
      </c>
      <c r="D21" s="21">
        <v>8132.74</v>
      </c>
      <c r="E21" s="19">
        <v>30</v>
      </c>
      <c r="F21" s="24">
        <f t="shared" ref="F21:F29" si="10">D21*E21</f>
        <v>243982.2</v>
      </c>
      <c r="G21" s="34">
        <v>14877.38</v>
      </c>
      <c r="H21" s="21">
        <v>15</v>
      </c>
      <c r="I21" s="29">
        <f t="shared" ref="I21:I29" si="11">G21*H21</f>
        <v>223160.7</v>
      </c>
      <c r="J21" s="21"/>
      <c r="K21" s="33"/>
      <c r="L21" s="21"/>
      <c r="M21" s="24">
        <v>1564.39</v>
      </c>
      <c r="N21" s="24">
        <v>10</v>
      </c>
      <c r="O21" s="24">
        <f t="shared" ref="O21:O23" si="12">M21*N21</f>
        <v>15643.9</v>
      </c>
      <c r="P21" s="24">
        <v>753.77</v>
      </c>
      <c r="Q21" s="24">
        <v>20</v>
      </c>
      <c r="R21" s="24">
        <f t="shared" ref="R21:R23" si="13">P21*Q21</f>
        <v>15075.4</v>
      </c>
      <c r="S21" s="29">
        <v>497694.2</v>
      </c>
      <c r="T21" s="30">
        <f t="shared" ref="T21:T24" si="14">S21*630340.53/630887.81</f>
        <v>497262.462252878</v>
      </c>
      <c r="U21" s="29">
        <v>427200</v>
      </c>
      <c r="V21" s="61">
        <f t="shared" ref="V21:V28" si="15">T21-U21</f>
        <v>70062.4622528782</v>
      </c>
      <c r="W21" s="30"/>
    </row>
    <row r="22" s="1" customFormat="1" ht="18" customHeight="1" spans="1:23">
      <c r="A22" s="22"/>
      <c r="B22" s="23"/>
      <c r="C22" s="35" t="s">
        <v>42</v>
      </c>
      <c r="D22" s="21">
        <v>1350.09</v>
      </c>
      <c r="E22" s="19">
        <v>30</v>
      </c>
      <c r="F22" s="24">
        <f>D22*30</f>
        <v>40502.7</v>
      </c>
      <c r="G22" s="34">
        <v>1439.19</v>
      </c>
      <c r="H22" s="21">
        <v>15</v>
      </c>
      <c r="I22" s="29">
        <v>21587.85</v>
      </c>
      <c r="J22" s="21"/>
      <c r="K22" s="33"/>
      <c r="L22" s="21"/>
      <c r="M22" s="24">
        <v>60</v>
      </c>
      <c r="N22" s="24">
        <v>10</v>
      </c>
      <c r="O22" s="24">
        <f t="shared" si="12"/>
        <v>600</v>
      </c>
      <c r="P22" s="24">
        <v>120</v>
      </c>
      <c r="Q22" s="24">
        <v>20</v>
      </c>
      <c r="R22" s="24">
        <f t="shared" si="13"/>
        <v>2400</v>
      </c>
      <c r="S22" s="29">
        <f t="shared" ref="S22:S24" si="16">F22+I22+L22+O22+R22</f>
        <v>65090.55</v>
      </c>
      <c r="T22" s="30">
        <f t="shared" si="14"/>
        <v>65034.0855135424</v>
      </c>
      <c r="U22" s="29">
        <v>0</v>
      </c>
      <c r="V22" s="61">
        <f t="shared" si="15"/>
        <v>65034.0855135424</v>
      </c>
      <c r="W22" s="30"/>
    </row>
    <row r="23" s="1" customFormat="1" ht="18" customHeight="1" spans="1:23">
      <c r="A23" s="22"/>
      <c r="B23" s="23"/>
      <c r="C23" s="35" t="s">
        <v>43</v>
      </c>
      <c r="D23" s="21">
        <v>425.81</v>
      </c>
      <c r="E23" s="19">
        <v>30</v>
      </c>
      <c r="F23" s="24">
        <f t="shared" si="10"/>
        <v>12774.3</v>
      </c>
      <c r="G23" s="34">
        <v>903.67</v>
      </c>
      <c r="H23" s="21">
        <v>15</v>
      </c>
      <c r="I23" s="29">
        <f t="shared" si="11"/>
        <v>13555.05</v>
      </c>
      <c r="J23" s="21">
        <v>703.25</v>
      </c>
      <c r="K23" s="33">
        <v>12</v>
      </c>
      <c r="L23" s="21">
        <f t="shared" ref="L23:L30" si="17">J23*K23</f>
        <v>8439</v>
      </c>
      <c r="M23" s="24">
        <v>568.23</v>
      </c>
      <c r="N23" s="24">
        <v>10</v>
      </c>
      <c r="O23" s="24">
        <f t="shared" si="12"/>
        <v>5682.3</v>
      </c>
      <c r="P23" s="24">
        <v>568.23</v>
      </c>
      <c r="Q23" s="24">
        <v>20</v>
      </c>
      <c r="R23" s="24">
        <f t="shared" si="13"/>
        <v>11364.6</v>
      </c>
      <c r="S23" s="29">
        <f t="shared" si="16"/>
        <v>51815.25</v>
      </c>
      <c r="T23" s="30">
        <f t="shared" si="14"/>
        <v>51770.3015169726</v>
      </c>
      <c r="U23" s="29">
        <v>0</v>
      </c>
      <c r="V23" s="61">
        <f t="shared" si="15"/>
        <v>51770.3015169726</v>
      </c>
      <c r="W23" s="30"/>
    </row>
    <row r="24" s="1" customFormat="1" ht="33" customHeight="1" spans="1:23">
      <c r="A24" s="22"/>
      <c r="B24" s="23"/>
      <c r="C24" s="35" t="s">
        <v>44</v>
      </c>
      <c r="D24" s="21">
        <v>101</v>
      </c>
      <c r="E24" s="19">
        <v>30</v>
      </c>
      <c r="F24" s="24">
        <f t="shared" si="10"/>
        <v>3030</v>
      </c>
      <c r="G24" s="34">
        <v>491.03</v>
      </c>
      <c r="H24" s="21">
        <v>15</v>
      </c>
      <c r="I24" s="29">
        <f t="shared" si="11"/>
        <v>7365.45</v>
      </c>
      <c r="J24" s="21">
        <v>491.03</v>
      </c>
      <c r="K24" s="33">
        <v>12</v>
      </c>
      <c r="L24" s="21">
        <f t="shared" si="17"/>
        <v>5892.36</v>
      </c>
      <c r="M24" s="24"/>
      <c r="N24" s="24"/>
      <c r="O24" s="24"/>
      <c r="P24" s="24"/>
      <c r="Q24" s="24"/>
      <c r="R24" s="24"/>
      <c r="S24" s="29">
        <f t="shared" si="16"/>
        <v>16287.81</v>
      </c>
      <c r="T24" s="30">
        <f t="shared" si="14"/>
        <v>16273.6807166068</v>
      </c>
      <c r="U24" s="29">
        <v>0</v>
      </c>
      <c r="V24" s="61">
        <f t="shared" si="15"/>
        <v>16273.6807166068</v>
      </c>
      <c r="W24" s="60"/>
    </row>
    <row r="25" s="1" customFormat="1" ht="18" customHeight="1" spans="1:23">
      <c r="A25" s="22"/>
      <c r="B25" s="23"/>
      <c r="C25" s="36" t="s">
        <v>24</v>
      </c>
      <c r="D25" s="21">
        <f>SUM(D21:D24)</f>
        <v>10009.64</v>
      </c>
      <c r="E25" s="19">
        <v>30</v>
      </c>
      <c r="F25" s="24">
        <f t="shared" si="10"/>
        <v>300289.2</v>
      </c>
      <c r="G25" s="34">
        <f>SUM(G21:G24)</f>
        <v>17711.27</v>
      </c>
      <c r="H25" s="21">
        <v>15</v>
      </c>
      <c r="I25" s="29">
        <f t="shared" si="11"/>
        <v>265669.05</v>
      </c>
      <c r="J25" s="20">
        <f>SUM(J23:J24)</f>
        <v>1194.28</v>
      </c>
      <c r="K25" s="33">
        <v>12</v>
      </c>
      <c r="L25" s="21">
        <f t="shared" si="17"/>
        <v>14331.36</v>
      </c>
      <c r="M25" s="24">
        <f t="shared" ref="M25:P25" si="18">SUM(M21:M24)</f>
        <v>2192.62</v>
      </c>
      <c r="N25" s="24">
        <v>10</v>
      </c>
      <c r="O25" s="24">
        <f t="shared" si="18"/>
        <v>21926.2</v>
      </c>
      <c r="P25" s="24">
        <f t="shared" si="18"/>
        <v>1442</v>
      </c>
      <c r="Q25" s="24">
        <v>20</v>
      </c>
      <c r="R25" s="24">
        <f>P25*Q25</f>
        <v>28840</v>
      </c>
      <c r="S25" s="29">
        <f>SUM(S21:S24)</f>
        <v>630887.81</v>
      </c>
      <c r="T25" s="30">
        <v>630340.53</v>
      </c>
      <c r="U25" s="29">
        <f>SUM(U21:U24)</f>
        <v>427200</v>
      </c>
      <c r="V25" s="61">
        <f t="shared" si="15"/>
        <v>203140.53</v>
      </c>
      <c r="W25" s="30"/>
    </row>
    <row r="26" s="1" customFormat="1" ht="18" customHeight="1" spans="1:23">
      <c r="A26" s="15">
        <v>11</v>
      </c>
      <c r="B26" s="16" t="s">
        <v>45</v>
      </c>
      <c r="C26" s="33" t="s">
        <v>32</v>
      </c>
      <c r="D26" s="37">
        <v>12321.36</v>
      </c>
      <c r="E26" s="19">
        <v>30</v>
      </c>
      <c r="F26" s="24">
        <f t="shared" si="10"/>
        <v>369640.8</v>
      </c>
      <c r="G26" s="34">
        <v>12321.36</v>
      </c>
      <c r="H26" s="21">
        <v>15</v>
      </c>
      <c r="I26" s="29">
        <f t="shared" si="11"/>
        <v>184820.4</v>
      </c>
      <c r="J26" s="29">
        <v>12303.98</v>
      </c>
      <c r="K26" s="33">
        <v>12</v>
      </c>
      <c r="L26" s="21">
        <f t="shared" si="17"/>
        <v>147647.76</v>
      </c>
      <c r="M26" s="29"/>
      <c r="N26" s="50"/>
      <c r="O26" s="30"/>
      <c r="P26" s="30"/>
      <c r="Q26" s="24"/>
      <c r="R26" s="30"/>
      <c r="S26" s="29">
        <f t="shared" ref="S26:S34" si="19">F26+I26+L26+O26+R26</f>
        <v>702108.96</v>
      </c>
      <c r="T26" s="30">
        <v>672873.27</v>
      </c>
      <c r="U26" s="29">
        <v>418180.8</v>
      </c>
      <c r="V26" s="61">
        <f t="shared" si="15"/>
        <v>254692.47</v>
      </c>
      <c r="W26" s="30"/>
    </row>
    <row r="27" s="1" customFormat="1" ht="18" customHeight="1" spans="1:23">
      <c r="A27" s="22"/>
      <c r="B27" s="23"/>
      <c r="C27" s="38" t="s">
        <v>46</v>
      </c>
      <c r="D27" s="29">
        <v>1386.1</v>
      </c>
      <c r="E27" s="19">
        <v>30</v>
      </c>
      <c r="F27" s="24">
        <f t="shared" si="10"/>
        <v>41583</v>
      </c>
      <c r="G27" s="34">
        <v>1386.1</v>
      </c>
      <c r="H27" s="21">
        <v>15</v>
      </c>
      <c r="I27" s="29">
        <f t="shared" si="11"/>
        <v>20791.5</v>
      </c>
      <c r="J27" s="29">
        <v>1386.1</v>
      </c>
      <c r="K27" s="33">
        <v>12</v>
      </c>
      <c r="L27" s="21">
        <f t="shared" si="17"/>
        <v>16633.2</v>
      </c>
      <c r="M27" s="51"/>
      <c r="N27" s="52"/>
      <c r="O27" s="52"/>
      <c r="P27" s="29"/>
      <c r="Q27" s="24"/>
      <c r="R27" s="62"/>
      <c r="S27" s="29">
        <f>F27+I27+L27+O2+R27</f>
        <v>79007.7</v>
      </c>
      <c r="T27" s="30">
        <v>75717.83</v>
      </c>
      <c r="U27" s="29">
        <v>52848</v>
      </c>
      <c r="V27" s="61">
        <f t="shared" si="15"/>
        <v>22869.83</v>
      </c>
      <c r="W27" s="30"/>
    </row>
    <row r="28" s="1" customFormat="1" ht="18" customHeight="1" spans="1:23">
      <c r="A28" s="22"/>
      <c r="B28" s="23"/>
      <c r="C28" s="38" t="s">
        <v>47</v>
      </c>
      <c r="D28" s="29">
        <v>1307.22</v>
      </c>
      <c r="E28" s="19">
        <v>30</v>
      </c>
      <c r="F28" s="24">
        <f t="shared" si="10"/>
        <v>39216.6</v>
      </c>
      <c r="G28" s="34">
        <v>1307.22</v>
      </c>
      <c r="H28" s="21">
        <v>15</v>
      </c>
      <c r="I28" s="29">
        <f t="shared" si="11"/>
        <v>19608.3</v>
      </c>
      <c r="J28" s="29">
        <v>1307.22</v>
      </c>
      <c r="K28" s="33">
        <v>12</v>
      </c>
      <c r="L28" s="21">
        <f t="shared" si="17"/>
        <v>15686.64</v>
      </c>
      <c r="M28" s="30"/>
      <c r="N28" s="50"/>
      <c r="O28" s="30"/>
      <c r="P28" s="30"/>
      <c r="Q28" s="30"/>
      <c r="R28" s="30"/>
      <c r="S28" s="29">
        <f t="shared" si="19"/>
        <v>74511.54</v>
      </c>
      <c r="T28" s="30">
        <v>71408.9</v>
      </c>
      <c r="U28" s="29">
        <v>20124</v>
      </c>
      <c r="V28" s="61">
        <f t="shared" si="15"/>
        <v>51284.9</v>
      </c>
      <c r="W28" s="30"/>
    </row>
    <row r="29" s="1" customFormat="1" ht="18" customHeight="1" spans="1:23">
      <c r="A29" s="26"/>
      <c r="B29" s="27"/>
      <c r="C29" s="10" t="s">
        <v>24</v>
      </c>
      <c r="D29" s="30">
        <f>SUM(D26:D28)</f>
        <v>15014.68</v>
      </c>
      <c r="E29" s="19">
        <v>30</v>
      </c>
      <c r="F29" s="24">
        <f t="shared" si="10"/>
        <v>450440.4</v>
      </c>
      <c r="G29" s="30">
        <f>SUM(G26:G28)</f>
        <v>15014.68</v>
      </c>
      <c r="H29" s="21">
        <v>15</v>
      </c>
      <c r="I29" s="29">
        <f t="shared" si="11"/>
        <v>225220.2</v>
      </c>
      <c r="J29" s="30">
        <f>SUM(J26:J28)</f>
        <v>14997.3</v>
      </c>
      <c r="K29" s="33">
        <v>12</v>
      </c>
      <c r="L29" s="21">
        <f t="shared" si="17"/>
        <v>179967.6</v>
      </c>
      <c r="M29" s="30"/>
      <c r="N29" s="50"/>
      <c r="O29" s="30"/>
      <c r="P29" s="30"/>
      <c r="Q29" s="30"/>
      <c r="R29" s="30"/>
      <c r="S29" s="29">
        <f t="shared" si="19"/>
        <v>855628.2</v>
      </c>
      <c r="T29" s="30">
        <v>820000</v>
      </c>
      <c r="U29" s="29">
        <v>491152.8</v>
      </c>
      <c r="V29" s="61">
        <f>820000-U29</f>
        <v>328847.2</v>
      </c>
      <c r="W29" s="60"/>
    </row>
    <row r="30" s="1" customFormat="1" ht="18" customHeight="1" spans="1:23">
      <c r="A30" s="28">
        <v>12</v>
      </c>
      <c r="B30" s="10" t="s">
        <v>48</v>
      </c>
      <c r="C30" s="24" t="s">
        <v>22</v>
      </c>
      <c r="D30" s="30">
        <v>9622.41</v>
      </c>
      <c r="E30" s="19">
        <v>30</v>
      </c>
      <c r="F30" s="29">
        <f>D30*30</f>
        <v>288672.3</v>
      </c>
      <c r="G30" s="30">
        <v>11209.27</v>
      </c>
      <c r="H30" s="21">
        <v>15</v>
      </c>
      <c r="I30" s="29">
        <v>168139.05</v>
      </c>
      <c r="J30" s="30">
        <v>10662.61</v>
      </c>
      <c r="K30" s="33">
        <v>12</v>
      </c>
      <c r="L30" s="21">
        <f t="shared" si="17"/>
        <v>127951.32</v>
      </c>
      <c r="M30" s="30"/>
      <c r="N30" s="50"/>
      <c r="O30" s="30"/>
      <c r="P30" s="30"/>
      <c r="Q30" s="30"/>
      <c r="R30" s="30"/>
      <c r="S30" s="29">
        <f t="shared" si="19"/>
        <v>584762.67</v>
      </c>
      <c r="T30" s="30">
        <v>580000</v>
      </c>
      <c r="U30" s="29">
        <v>175200</v>
      </c>
      <c r="V30" s="61">
        <f>580000-U30</f>
        <v>404800</v>
      </c>
      <c r="W30" s="60"/>
    </row>
    <row r="31" s="1" customFormat="1" ht="18" customHeight="1" spans="1:23">
      <c r="A31" s="28">
        <v>13</v>
      </c>
      <c r="B31" s="10" t="s">
        <v>49</v>
      </c>
      <c r="C31" s="33" t="s">
        <v>50</v>
      </c>
      <c r="D31" s="34">
        <v>673.5</v>
      </c>
      <c r="E31" s="19">
        <v>30</v>
      </c>
      <c r="F31" s="29">
        <v>20205</v>
      </c>
      <c r="G31" s="21">
        <v>3804</v>
      </c>
      <c r="H31" s="21">
        <v>15</v>
      </c>
      <c r="I31" s="29">
        <v>57060</v>
      </c>
      <c r="J31" s="21">
        <v>1480</v>
      </c>
      <c r="K31" s="33">
        <v>12</v>
      </c>
      <c r="L31" s="29">
        <v>17760</v>
      </c>
      <c r="M31" s="30"/>
      <c r="N31" s="50"/>
      <c r="O31" s="30"/>
      <c r="P31" s="30"/>
      <c r="Q31" s="30"/>
      <c r="R31" s="30"/>
      <c r="S31" s="29">
        <f t="shared" si="19"/>
        <v>95025</v>
      </c>
      <c r="T31" s="60">
        <v>93851.8518518519</v>
      </c>
      <c r="U31" s="29">
        <v>0</v>
      </c>
      <c r="V31" s="61">
        <f t="shared" ref="V31:V33" si="20">T31-U31</f>
        <v>93851.8518518519</v>
      </c>
      <c r="W31" s="60"/>
    </row>
    <row r="32" s="1" customFormat="1" ht="18" customHeight="1" spans="1:23">
      <c r="A32" s="28"/>
      <c r="B32" s="10"/>
      <c r="C32" s="39" t="s">
        <v>22</v>
      </c>
      <c r="D32" s="21">
        <v>795</v>
      </c>
      <c r="E32" s="19">
        <v>30</v>
      </c>
      <c r="F32" s="24">
        <v>23850</v>
      </c>
      <c r="G32" s="40"/>
      <c r="H32" s="21"/>
      <c r="I32" s="29"/>
      <c r="J32" s="21"/>
      <c r="K32" s="33"/>
      <c r="L32" s="29"/>
      <c r="M32" s="30"/>
      <c r="N32" s="50"/>
      <c r="O32" s="30"/>
      <c r="P32" s="30"/>
      <c r="Q32" s="30"/>
      <c r="R32" s="30"/>
      <c r="S32" s="29">
        <f t="shared" si="19"/>
        <v>23850</v>
      </c>
      <c r="T32" s="60">
        <v>23555.5555555556</v>
      </c>
      <c r="U32" s="29">
        <v>6000</v>
      </c>
      <c r="V32" s="61">
        <f t="shared" si="20"/>
        <v>17555.5555555556</v>
      </c>
      <c r="W32" s="60"/>
    </row>
    <row r="33" s="1" customFormat="1" ht="18" customHeight="1" spans="1:23">
      <c r="A33" s="28"/>
      <c r="B33" s="10"/>
      <c r="C33" s="41" t="s">
        <v>21</v>
      </c>
      <c r="D33" s="21">
        <v>423</v>
      </c>
      <c r="E33" s="19">
        <v>30</v>
      </c>
      <c r="F33" s="24">
        <v>12690</v>
      </c>
      <c r="G33" s="42">
        <v>170</v>
      </c>
      <c r="H33" s="21">
        <v>15</v>
      </c>
      <c r="I33" s="29">
        <v>2550</v>
      </c>
      <c r="J33" s="21">
        <v>1480</v>
      </c>
      <c r="K33" s="53">
        <v>12</v>
      </c>
      <c r="L33" s="29">
        <v>17760</v>
      </c>
      <c r="M33" s="30"/>
      <c r="N33" s="50"/>
      <c r="O33" s="30"/>
      <c r="P33" s="30"/>
      <c r="Q33" s="30"/>
      <c r="R33" s="30"/>
      <c r="S33" s="29">
        <f t="shared" si="19"/>
        <v>33000</v>
      </c>
      <c r="T33" s="60">
        <v>32592.5925925926</v>
      </c>
      <c r="U33" s="29">
        <v>0</v>
      </c>
      <c r="V33" s="61">
        <f t="shared" si="20"/>
        <v>32592.5925925926</v>
      </c>
      <c r="W33" s="60"/>
    </row>
    <row r="34" s="1" customFormat="1" ht="18" customHeight="1" spans="1:23">
      <c r="A34" s="28"/>
      <c r="B34" s="10"/>
      <c r="C34" s="43" t="s">
        <v>24</v>
      </c>
      <c r="D34" s="21">
        <f t="shared" ref="D34:G34" si="21">SUM(D31:D33)</f>
        <v>1891.5</v>
      </c>
      <c r="E34" s="19">
        <v>30</v>
      </c>
      <c r="F34" s="24">
        <f t="shared" si="21"/>
        <v>56745</v>
      </c>
      <c r="G34" s="24">
        <f t="shared" si="21"/>
        <v>3974</v>
      </c>
      <c r="H34" s="21">
        <v>15</v>
      </c>
      <c r="I34" s="29">
        <f t="shared" ref="I34:L34" si="22">SUM(I31:I33)</f>
        <v>59610</v>
      </c>
      <c r="J34" s="21">
        <f t="shared" si="22"/>
        <v>2960</v>
      </c>
      <c r="K34" s="53">
        <v>12</v>
      </c>
      <c r="L34" s="29">
        <f t="shared" si="22"/>
        <v>35520</v>
      </c>
      <c r="M34" s="30"/>
      <c r="N34" s="50"/>
      <c r="O34" s="30"/>
      <c r="P34" s="30"/>
      <c r="Q34" s="30"/>
      <c r="R34" s="30"/>
      <c r="S34" s="29">
        <f t="shared" si="19"/>
        <v>151875</v>
      </c>
      <c r="T34" s="30">
        <v>150000</v>
      </c>
      <c r="U34" s="29">
        <f>SUM(U31:U33)</f>
        <v>6000</v>
      </c>
      <c r="V34" s="61">
        <f>SUM(V31:V33)</f>
        <v>144000</v>
      </c>
      <c r="W34" s="60"/>
    </row>
    <row r="35" s="1" customFormat="1" ht="18" customHeight="1" spans="1:23">
      <c r="A35" s="44" t="s">
        <v>51</v>
      </c>
      <c r="B35" s="45"/>
      <c r="C35" s="36"/>
      <c r="D35" s="30">
        <f t="shared" ref="D35:G35" si="23">D34+D30+D29+D25+D20+D17+D16+D15+D14+D13+D12+D11+D10</f>
        <v>77727.176</v>
      </c>
      <c r="E35" s="19">
        <v>30</v>
      </c>
      <c r="F35" s="30">
        <f t="shared" si="23"/>
        <v>2331815.28</v>
      </c>
      <c r="G35" s="30">
        <f t="shared" si="23"/>
        <v>105942.586</v>
      </c>
      <c r="H35" s="21">
        <v>15</v>
      </c>
      <c r="I35" s="30">
        <f t="shared" ref="I35:M35" si="24">I34+I30+I29+I25+I20+I17+I16+I15+I14+I13+I12+I11+I10</f>
        <v>1589138.79</v>
      </c>
      <c r="J35" s="30">
        <f t="shared" si="24"/>
        <v>87622.936</v>
      </c>
      <c r="K35" s="53">
        <v>12</v>
      </c>
      <c r="L35" s="30">
        <f t="shared" si="24"/>
        <v>1051475.232</v>
      </c>
      <c r="M35" s="30">
        <f t="shared" si="24"/>
        <v>3977.768</v>
      </c>
      <c r="N35" s="54">
        <v>10</v>
      </c>
      <c r="O35" s="30">
        <f t="shared" ref="O35:V35" si="25">O34+O30+O29+O25+O20+O17+O16+O15+O14+O13+O12+O11+O10</f>
        <v>39777.68</v>
      </c>
      <c r="P35" s="30">
        <f t="shared" si="25"/>
        <v>1442</v>
      </c>
      <c r="Q35" s="54">
        <f t="shared" si="25"/>
        <v>20</v>
      </c>
      <c r="R35" s="30">
        <f t="shared" si="25"/>
        <v>28840</v>
      </c>
      <c r="S35" s="30">
        <f t="shared" si="25"/>
        <v>5040878.982</v>
      </c>
      <c r="T35" s="30">
        <f t="shared" si="25"/>
        <v>4880000</v>
      </c>
      <c r="U35" s="30">
        <f t="shared" si="25"/>
        <v>2527367.44</v>
      </c>
      <c r="V35" s="61">
        <f t="shared" si="25"/>
        <v>2352632.56</v>
      </c>
      <c r="W35" s="60"/>
    </row>
    <row r="36" s="1" customFormat="1" spans="11:14">
      <c r="K36" s="3"/>
      <c r="N36" s="4"/>
    </row>
    <row r="37" s="1" customFormat="1" spans="11:14">
      <c r="K37" s="3"/>
      <c r="N37" s="4"/>
    </row>
    <row r="38" s="1" customFormat="1" spans="11:14">
      <c r="K38" s="3"/>
      <c r="N38" s="4"/>
    </row>
    <row r="39" s="1" customFormat="1" spans="11:14">
      <c r="K39" s="3"/>
      <c r="N39" s="4"/>
    </row>
    <row r="40" s="1" customFormat="1" spans="11:14">
      <c r="K40" s="3"/>
      <c r="N40" s="4"/>
    </row>
    <row r="41" s="1" customFormat="1" spans="11:14">
      <c r="K41" s="3"/>
      <c r="N41" s="4"/>
    </row>
    <row r="42" s="1" customFormat="1" spans="11:14">
      <c r="K42" s="3"/>
      <c r="N42" s="4"/>
    </row>
    <row r="43" s="1" customFormat="1" spans="11:14">
      <c r="K43" s="3"/>
      <c r="N43" s="4"/>
    </row>
    <row r="44" s="1" customFormat="1" spans="11:14">
      <c r="K44" s="3"/>
      <c r="N44" s="4"/>
    </row>
    <row r="45" s="1" customFormat="1" spans="11:14">
      <c r="K45" s="3"/>
      <c r="N45" s="4"/>
    </row>
    <row r="46" s="1" customFormat="1" spans="11:14">
      <c r="K46" s="3"/>
      <c r="N46" s="4"/>
    </row>
    <row r="47" s="1" customFormat="1" spans="11:14">
      <c r="K47" s="3"/>
      <c r="N47" s="4"/>
    </row>
    <row r="48" s="1" customFormat="1" spans="6:14">
      <c r="F48" s="46"/>
      <c r="K48" s="3"/>
      <c r="N48" s="4"/>
    </row>
    <row r="49" s="1" customFormat="1" spans="6:14">
      <c r="F49" s="46"/>
      <c r="K49" s="3"/>
      <c r="N49" s="4"/>
    </row>
    <row r="50" s="1" customFormat="1" spans="6:14">
      <c r="F50" s="46"/>
      <c r="K50" s="3"/>
      <c r="N50" s="4"/>
    </row>
    <row r="51" s="1" customFormat="1" spans="6:14">
      <c r="F51" s="46"/>
      <c r="K51" s="3"/>
      <c r="N51" s="4"/>
    </row>
    <row r="52" s="1" customFormat="1" spans="6:14">
      <c r="F52" s="46"/>
      <c r="K52" s="3"/>
      <c r="N52" s="4"/>
    </row>
    <row r="53" s="1" customFormat="1" spans="11:14">
      <c r="K53" s="3"/>
      <c r="N53" s="4"/>
    </row>
    <row r="54" s="1" customFormat="1" spans="11:14">
      <c r="K54" s="3"/>
      <c r="N54" s="4"/>
    </row>
    <row r="55" s="1" customFormat="1" spans="11:14">
      <c r="K55" s="3"/>
      <c r="N55" s="4"/>
    </row>
    <row r="56" s="1" customFormat="1" spans="11:14">
      <c r="K56" s="3"/>
      <c r="N56" s="4"/>
    </row>
    <row r="57" s="1" customFormat="1" spans="11:14">
      <c r="K57" s="3"/>
      <c r="M57" s="1" t="s">
        <v>52</v>
      </c>
      <c r="N57" s="4"/>
    </row>
    <row r="58" s="1" customFormat="1" spans="11:14">
      <c r="K58" s="3"/>
      <c r="N58" s="4"/>
    </row>
    <row r="59" s="1" customFormat="1" spans="11:14">
      <c r="K59" s="3"/>
      <c r="N59" s="4"/>
    </row>
    <row r="60" s="1" customFormat="1" spans="11:14">
      <c r="K60" s="3"/>
      <c r="N60" s="4"/>
    </row>
    <row r="61" s="1" customFormat="1" spans="11:14">
      <c r="K61" s="3"/>
      <c r="N61" s="4"/>
    </row>
    <row r="62" s="1" customFormat="1" spans="11:14">
      <c r="K62" s="3"/>
      <c r="N62" s="4"/>
    </row>
    <row r="63" s="1" customFormat="1" spans="11:14">
      <c r="K63" s="3"/>
      <c r="N63" s="4"/>
    </row>
    <row r="64" s="1" customFormat="1" spans="11:14">
      <c r="K64" s="3"/>
      <c r="N64" s="4"/>
    </row>
    <row r="65" s="1" customFormat="1" spans="11:14">
      <c r="K65" s="3"/>
      <c r="N65" s="4"/>
    </row>
    <row r="66" s="1" customFormat="1" spans="11:14">
      <c r="K66" s="3"/>
      <c r="N66" s="4"/>
    </row>
    <row r="67" s="1" customFormat="1" spans="11:14">
      <c r="K67" s="3"/>
      <c r="N67" s="4"/>
    </row>
    <row r="68" s="1" customFormat="1" spans="11:14">
      <c r="K68" s="3"/>
      <c r="N68" s="4"/>
    </row>
    <row r="69" s="1" customFormat="1" spans="11:14">
      <c r="K69" s="3"/>
      <c r="N69" s="4"/>
    </row>
    <row r="70" s="1" customFormat="1" spans="11:14">
      <c r="K70" s="3"/>
      <c r="N70" s="4"/>
    </row>
    <row r="71" s="1" customFormat="1" spans="11:14">
      <c r="K71" s="3"/>
      <c r="N71" s="4"/>
    </row>
    <row r="72" s="1" customFormat="1" spans="11:14">
      <c r="K72" s="3"/>
      <c r="N72" s="4"/>
    </row>
    <row r="73" s="1" customFormat="1" spans="11:14">
      <c r="K73" s="3"/>
      <c r="N73" s="4"/>
    </row>
    <row r="74" s="1" customFormat="1" spans="11:14">
      <c r="K74" s="3"/>
      <c r="N74" s="4"/>
    </row>
    <row r="75" s="1" customFormat="1" spans="11:14">
      <c r="K75" s="3"/>
      <c r="N75" s="4"/>
    </row>
    <row r="76" s="1" customFormat="1" spans="11:14">
      <c r="K76" s="3"/>
      <c r="N76" s="4"/>
    </row>
    <row r="77" s="1" customFormat="1" spans="11:14">
      <c r="K77" s="3"/>
      <c r="N77" s="4"/>
    </row>
    <row r="78" s="1" customFormat="1" spans="11:14">
      <c r="K78" s="3"/>
      <c r="N78" s="4"/>
    </row>
    <row r="79" s="1" customFormat="1" spans="11:14">
      <c r="K79" s="3"/>
      <c r="N79" s="4"/>
    </row>
    <row r="80" s="1" customFormat="1" spans="11:14">
      <c r="K80" s="3"/>
      <c r="N80" s="4"/>
    </row>
    <row r="81" s="1" customFormat="1" spans="11:14">
      <c r="K81" s="3"/>
      <c r="N81" s="4"/>
    </row>
    <row r="82" s="1" customFormat="1" spans="11:14">
      <c r="K82" s="3"/>
      <c r="N82" s="4"/>
    </row>
    <row r="83" s="1" customFormat="1" spans="11:14">
      <c r="K83" s="3"/>
      <c r="N83" s="4"/>
    </row>
    <row r="84" s="1" customFormat="1" spans="11:14">
      <c r="K84" s="3"/>
      <c r="N84" s="4"/>
    </row>
    <row r="85" s="1" customFormat="1" spans="11:14">
      <c r="K85" s="3"/>
      <c r="N85" s="4"/>
    </row>
    <row r="86" s="1" customFormat="1" spans="11:14">
      <c r="K86" s="3"/>
      <c r="N86" s="4"/>
    </row>
    <row r="87" s="1" customFormat="1" spans="11:14">
      <c r="K87" s="3"/>
      <c r="N87" s="4"/>
    </row>
    <row r="88" s="1" customFormat="1" spans="11:14">
      <c r="K88" s="3"/>
      <c r="N88" s="4"/>
    </row>
    <row r="89" s="1" customFormat="1" spans="11:14">
      <c r="K89" s="3"/>
      <c r="N89" s="4"/>
    </row>
    <row r="90" s="1" customFormat="1" spans="11:14">
      <c r="K90" s="3"/>
      <c r="N90" s="4"/>
    </row>
    <row r="91" s="1" customFormat="1" spans="11:14">
      <c r="K91" s="3"/>
      <c r="N91" s="4"/>
    </row>
    <row r="92" s="1" customFormat="1" spans="11:14">
      <c r="K92" s="3"/>
      <c r="N92" s="4"/>
    </row>
    <row r="93" s="1" customFormat="1" spans="11:14">
      <c r="K93" s="3"/>
      <c r="N93" s="4"/>
    </row>
    <row r="94" s="1" customFormat="1" spans="11:14">
      <c r="K94" s="3"/>
      <c r="N94" s="4"/>
    </row>
    <row r="95" s="1" customFormat="1" spans="11:14">
      <c r="K95" s="3"/>
      <c r="N95" s="4"/>
    </row>
    <row r="96" s="1" customFormat="1" spans="11:14">
      <c r="K96" s="3"/>
      <c r="N96" s="4"/>
    </row>
    <row r="97" s="1" customFormat="1" spans="11:14">
      <c r="K97" s="3"/>
      <c r="N97" s="4"/>
    </row>
    <row r="98" s="1" customFormat="1" spans="11:14">
      <c r="K98" s="3"/>
      <c r="N98" s="4"/>
    </row>
    <row r="99" s="1" customFormat="1" spans="11:14">
      <c r="K99" s="3"/>
      <c r="N99" s="4"/>
    </row>
    <row r="100" s="1" customFormat="1" spans="11:14">
      <c r="K100" s="3"/>
      <c r="N100" s="4"/>
    </row>
    <row r="101" s="1" customFormat="1" spans="11:14">
      <c r="K101" s="3"/>
      <c r="N101" s="4"/>
    </row>
    <row r="102" s="1" customFormat="1" spans="11:14">
      <c r="K102" s="3"/>
      <c r="N102" s="4"/>
    </row>
    <row r="103" s="1" customFormat="1" spans="11:14">
      <c r="K103" s="3"/>
      <c r="N103" s="4"/>
    </row>
    <row r="104" s="1" customFormat="1" spans="11:14">
      <c r="K104" s="3"/>
      <c r="N104" s="4"/>
    </row>
    <row r="105" s="1" customFormat="1" spans="11:14">
      <c r="K105" s="3"/>
      <c r="N105" s="4"/>
    </row>
    <row r="106" s="1" customFormat="1" spans="11:14">
      <c r="K106" s="3"/>
      <c r="N106" s="4"/>
    </row>
    <row r="107" s="1" customFormat="1" spans="11:14">
      <c r="K107" s="3"/>
      <c r="N107" s="4"/>
    </row>
    <row r="121" s="1" customFormat="1" spans="11:14">
      <c r="K121" s="3"/>
      <c r="N121" s="4"/>
    </row>
    <row r="122" s="1" customFormat="1" spans="11:14">
      <c r="K122" s="3"/>
      <c r="N122" s="4"/>
    </row>
    <row r="123" s="1" customFormat="1" spans="11:14">
      <c r="K123" s="3"/>
      <c r="N123" s="4"/>
    </row>
    <row r="124" s="1" customFormat="1" spans="11:14">
      <c r="K124" s="3"/>
      <c r="N124" s="4"/>
    </row>
    <row r="125" s="1" customFormat="1" spans="11:14">
      <c r="K125" s="3"/>
      <c r="N125" s="4"/>
    </row>
  </sheetData>
  <mergeCells count="28">
    <mergeCell ref="A1:C1"/>
    <mergeCell ref="A2:W2"/>
    <mergeCell ref="A3:W3"/>
    <mergeCell ref="D4:R4"/>
    <mergeCell ref="D5:F5"/>
    <mergeCell ref="G5:I5"/>
    <mergeCell ref="J5:L5"/>
    <mergeCell ref="M5:O5"/>
    <mergeCell ref="P5:R5"/>
    <mergeCell ref="A35:C35"/>
    <mergeCell ref="A4:A6"/>
    <mergeCell ref="A7:A10"/>
    <mergeCell ref="A18:A20"/>
    <mergeCell ref="A21:A25"/>
    <mergeCell ref="A26:A29"/>
    <mergeCell ref="A31:A34"/>
    <mergeCell ref="B4:B6"/>
    <mergeCell ref="B7:B10"/>
    <mergeCell ref="B18:B20"/>
    <mergeCell ref="B21:B25"/>
    <mergeCell ref="B26:B29"/>
    <mergeCell ref="B31:B34"/>
    <mergeCell ref="C4:C6"/>
    <mergeCell ref="S4:S6"/>
    <mergeCell ref="T4:T6"/>
    <mergeCell ref="U4:U6"/>
    <mergeCell ref="V4:V6"/>
    <mergeCell ref="W4:W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</dc:creator>
  <cp:lastModifiedBy>pv</cp:lastModifiedBy>
  <dcterms:created xsi:type="dcterms:W3CDTF">2023-05-12T11:15:00Z</dcterms:created>
  <dcterms:modified xsi:type="dcterms:W3CDTF">2025-07-01T08:20:03Z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8C5CE509EA354E10A16304EB8329B3F2_12</vt:lpwstr>
  </property>
</Properties>
</file>