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850" firstSheet="2" activeTab="9"/>
  </bookViews>
  <sheets>
    <sheet name="附件2天友农机合作社" sheetId="2" r:id="rId1"/>
    <sheet name="凯森农业发展有限公司" sheetId="3" r:id="rId2"/>
    <sheet name="文超农机合作社" sheetId="4" r:id="rId3"/>
    <sheet name="顺海博农业专业合作社联社" sheetId="10" r:id="rId4"/>
    <sheet name="南诗午农机专业合作社" sheetId="11" r:id="rId5"/>
    <sheet name="永园农机专业合作社" sheetId="12" r:id="rId6"/>
    <sheet name="田金旺农机专业合作社" sheetId="13" r:id="rId7"/>
    <sheet name="鼎弘农业服务有限公司" sheetId="14" r:id="rId8"/>
    <sheet name="建军农机合作社" sheetId="9" r:id="rId9"/>
    <sheet name="义和种养专业合作社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<sst xmlns="http://schemas.openxmlformats.org/spreadsheetml/2006/main" count="365" uniqueCount="175">
  <si>
    <t>附件2</t>
  </si>
  <si>
    <t>天友农机合作社2024年农业生产托管试点项目补助资金核算明细表</t>
  </si>
  <si>
    <t>作业地点:南城办、寺庄镇                                          2025年6月24日                                    单位：亩、元</t>
  </si>
  <si>
    <t>服务乡镇</t>
  </si>
  <si>
    <t>序
号</t>
  </si>
  <si>
    <t>服务村名</t>
  </si>
  <si>
    <t>申报补贴面积及金额</t>
  </si>
  <si>
    <t>申报
补助金额
合计</t>
  </si>
  <si>
    <t xml:space="preserve">按任务
兑付
补助金额
</t>
  </si>
  <si>
    <t>备注</t>
  </si>
  <si>
    <t>深耕</t>
  </si>
  <si>
    <t>旋耕</t>
  </si>
  <si>
    <t>机收</t>
  </si>
  <si>
    <t>面积</t>
  </si>
  <si>
    <t>亩补贴</t>
  </si>
  <si>
    <t>金额</t>
  </si>
  <si>
    <t>南城办</t>
  </si>
  <si>
    <t>张庄</t>
  </si>
  <si>
    <t>上韩</t>
  </si>
  <si>
    <t>瓦窑头</t>
  </si>
  <si>
    <t>琚庄</t>
  </si>
  <si>
    <t>掌里</t>
  </si>
  <si>
    <t>上庄</t>
  </si>
  <si>
    <t>谷口</t>
  </si>
  <si>
    <t>庄子</t>
  </si>
  <si>
    <t>崔庄</t>
  </si>
  <si>
    <t>许庄</t>
  </si>
  <si>
    <t>北陈</t>
  </si>
  <si>
    <t>下玉井</t>
  </si>
  <si>
    <t>合计</t>
  </si>
  <si>
    <t>寺庄镇</t>
  </si>
  <si>
    <t>长平村</t>
  </si>
  <si>
    <t>总计</t>
  </si>
  <si>
    <t>凯森农业发展有限公司2024年农业生产托管试点项目补助资金核算明细表</t>
  </si>
  <si>
    <t>作业地点:北城办、神农镇、野川镇  、寺庄镇、南城办                      2025年6月24日                                          单位：亩、元</t>
  </si>
  <si>
    <t>乡镇</t>
  </si>
  <si>
    <t>序号</t>
  </si>
  <si>
    <t>机播小麦</t>
  </si>
  <si>
    <t>北
城
办</t>
  </si>
  <si>
    <t>王何南</t>
  </si>
  <si>
    <t>王何北</t>
  </si>
  <si>
    <t>秋子</t>
  </si>
  <si>
    <t>刘家庄</t>
  </si>
  <si>
    <t>永禄</t>
  </si>
  <si>
    <t>神
农
镇</t>
  </si>
  <si>
    <t>池院村</t>
  </si>
  <si>
    <t>石壑村</t>
  </si>
  <si>
    <t>炎谷丰
（邱村）</t>
  </si>
  <si>
    <t>炎谷丰
（李家庄村）</t>
  </si>
  <si>
    <t>炎谷丰
（东沙村）</t>
  </si>
  <si>
    <t>炎谷丰
（口则村）</t>
  </si>
  <si>
    <t>野
川
镇</t>
  </si>
  <si>
    <t>大野川</t>
  </si>
  <si>
    <t>上野川</t>
  </si>
  <si>
    <t>吴庄</t>
  </si>
  <si>
    <t>大西社</t>
  </si>
  <si>
    <t>北杨</t>
  </si>
  <si>
    <t>路家村</t>
  </si>
  <si>
    <t>乔家沟</t>
  </si>
  <si>
    <t>寺
庄
镇</t>
  </si>
  <si>
    <t>太平村</t>
  </si>
  <si>
    <t>南
城
办</t>
  </si>
  <si>
    <t>韩庄</t>
  </si>
  <si>
    <t>文超农机合作社2024年农业生产托管试点项目补助资金核算明细表</t>
  </si>
  <si>
    <t>作业地点：米山镇                                    2025年6月24日                                                       单位：亩、元</t>
  </si>
  <si>
    <t>服务
村名</t>
  </si>
  <si>
    <t>补助金额</t>
  </si>
  <si>
    <t>张壁</t>
  </si>
  <si>
    <t>川起</t>
  </si>
  <si>
    <t>王家庄</t>
  </si>
  <si>
    <t>米东</t>
  </si>
  <si>
    <t>米西</t>
  </si>
  <si>
    <t>北庄</t>
  </si>
  <si>
    <t>董寨</t>
  </si>
  <si>
    <t>河东</t>
  </si>
  <si>
    <t>祁寨</t>
  </si>
  <si>
    <t>上冯庄</t>
  </si>
  <si>
    <t>候家庄</t>
  </si>
  <si>
    <t xml:space="preserve">岭头 </t>
  </si>
  <si>
    <t>南圪塔</t>
  </si>
  <si>
    <t>吴村</t>
  </si>
  <si>
    <t>窑栈</t>
  </si>
  <si>
    <t>云南</t>
  </si>
  <si>
    <t>云西</t>
  </si>
  <si>
    <t>南朱庄</t>
  </si>
  <si>
    <t>孝义</t>
  </si>
  <si>
    <t>南坡上</t>
  </si>
  <si>
    <t>酒务</t>
  </si>
  <si>
    <t>勾要</t>
  </si>
  <si>
    <t>顺海博农业专业合作社联社2024年农业生产托管试点项目补助资金核算明细表</t>
  </si>
  <si>
    <t>作业地点:原村乡 、建宁乡                                 2025年6月24日                                           单位：亩、元</t>
  </si>
  <si>
    <t>亩
补
贴</t>
  </si>
  <si>
    <t>原村乡</t>
  </si>
  <si>
    <t>原村</t>
  </si>
  <si>
    <t>皇王头</t>
  </si>
  <si>
    <t>下董峰</t>
  </si>
  <si>
    <t>良户</t>
  </si>
  <si>
    <t>章庄</t>
  </si>
  <si>
    <t>常庄</t>
  </si>
  <si>
    <t>上马游</t>
  </si>
  <si>
    <t>下马游</t>
  </si>
  <si>
    <t>建
宁
乡</t>
  </si>
  <si>
    <t>建北</t>
  </si>
  <si>
    <t>建北（双鑫种养合作社）</t>
  </si>
  <si>
    <t>建南（建安隆福种养专业合作社）</t>
  </si>
  <si>
    <t>建南-王伟</t>
  </si>
  <si>
    <t>建南（山西西轩地农业科技发展有限公司）</t>
  </si>
  <si>
    <t>建南（子烨农业）</t>
  </si>
  <si>
    <t>建南（朱庆亮家庭农场）</t>
  </si>
  <si>
    <t>建南-王晶</t>
  </si>
  <si>
    <t>建东</t>
  </si>
  <si>
    <t>郭庄</t>
  </si>
  <si>
    <t>苏庄</t>
  </si>
  <si>
    <t>府底</t>
  </si>
  <si>
    <t>冯庄</t>
  </si>
  <si>
    <t>西沟（田同农业）</t>
  </si>
  <si>
    <t>李家河</t>
  </si>
  <si>
    <t>金泉</t>
  </si>
  <si>
    <t>皇宜</t>
  </si>
  <si>
    <t>皇宜（山西智创农业发展有限公司）</t>
  </si>
  <si>
    <t>曹家</t>
  </si>
  <si>
    <t>南诗午农机合作社2024年农业生产托管试点项目补助资金核算明细表</t>
  </si>
  <si>
    <t>作业地点:北诗镇                                         2025年6月24日                                       单位：亩、元</t>
  </si>
  <si>
    <t>南诗午村</t>
  </si>
  <si>
    <t>北诗村</t>
  </si>
  <si>
    <t>南村村</t>
  </si>
  <si>
    <t>永园农机专业合作社2024年农业生产托管试点项目补助资金核算明细表</t>
  </si>
  <si>
    <t>作业地点:石末乡                                  2025年6月24日                                           单位：亩、元</t>
  </si>
  <si>
    <t>侯庄</t>
  </si>
  <si>
    <t>北张寨</t>
  </si>
  <si>
    <t>晁山</t>
  </si>
  <si>
    <t>石末</t>
  </si>
  <si>
    <t>西靳寨</t>
  </si>
  <si>
    <t>寨平</t>
  </si>
  <si>
    <t>田金旺农机专业合作社2024年农业生产托管试点项目补助资金核算明细表</t>
  </si>
  <si>
    <t>作业地点:寺庄镇                                  2025年6月24日                                           单位：亩、元</t>
  </si>
  <si>
    <t>杨家庄</t>
  </si>
  <si>
    <t>北王庄</t>
  </si>
  <si>
    <t>柳村</t>
  </si>
  <si>
    <t>王报</t>
  </si>
  <si>
    <t>芦家峪</t>
  </si>
  <si>
    <t>寺庄</t>
  </si>
  <si>
    <t>鼎弘农业服务有限公司2024年农业生产托管试点项目补助资金核算明细表</t>
  </si>
  <si>
    <t>作业地点:三甲镇                                  2024年6月24日                                           单位：亩、元</t>
  </si>
  <si>
    <t>路家山村</t>
  </si>
  <si>
    <t>徘南村</t>
  </si>
  <si>
    <t>北庄村</t>
  </si>
  <si>
    <t>朱家山村</t>
  </si>
  <si>
    <t>建军农机合作社2024年农业生产托管试点项目补助资金核算明细表</t>
  </si>
  <si>
    <t>作业地点:马村镇                                              2025年6月24日                                                        单位：亩、元</t>
  </si>
  <si>
    <t>机播（小麦）</t>
  </si>
  <si>
    <t>机收（大豆）</t>
  </si>
  <si>
    <t>康营</t>
  </si>
  <si>
    <t>马村</t>
  </si>
  <si>
    <t>唐东</t>
  </si>
  <si>
    <t>永安</t>
  </si>
  <si>
    <t>掌握</t>
  </si>
  <si>
    <t>阁老</t>
  </si>
  <si>
    <t>古寨</t>
  </si>
  <si>
    <t>庄头</t>
  </si>
  <si>
    <t>金章背</t>
  </si>
  <si>
    <t>西周</t>
  </si>
  <si>
    <t>大周</t>
  </si>
  <si>
    <t>东周</t>
  </si>
  <si>
    <t>东宅</t>
  </si>
  <si>
    <t>东牛庄</t>
  </si>
  <si>
    <t>西牛庄</t>
  </si>
  <si>
    <t>崛山</t>
  </si>
  <si>
    <t>毕家庄</t>
  </si>
  <si>
    <t>沟头</t>
  </si>
  <si>
    <t>张家庄</t>
  </si>
  <si>
    <t>义和种养专业合作社2024年农业生产托管试点项目补助资金核算明细表</t>
  </si>
  <si>
    <t>作业地点:马村镇                                           2025年6月24日                                        单位：亩、元</t>
  </si>
  <si>
    <t>机收（杂粮）</t>
  </si>
  <si>
    <t>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</si>
</sst>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 ;[Red]\-0\ "/>
  </numFmts>
  <fonts count="36">
    <font>
      <sz val="11"/>
      <color theme="1"/>
      <name val="宋体"/>
      <charset val="134"/>
      <scheme val="minor"/>
    </font>
    <font>
      <sz val="16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10"/>
      <color rgb="FF000000"/>
      <name val="仿宋"/>
      <charset val="134"/>
    </font>
    <font>
      <sz val="8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BF1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S13" sqref="S13"/>
    </sheetView>
  </sheetViews>
  <sheetFormatPr defaultColWidth="9" defaultRowHeight="14.4"/>
  <cols>
    <col min="1" max="1" width="9" style="1"/>
    <col min="2" max="2" width="5.77777777777778" customWidth="1"/>
    <col min="3" max="3" width="9.74074074074074" customWidth="1"/>
    <col min="4" max="4" width="9.22222222222222" customWidth="1"/>
    <col min="5" max="5" width="6.55555555555556" customWidth="1"/>
    <col min="6" max="6" width="10.5555555555556" customWidth="1"/>
    <col min="7" max="7" width="8.77777777777778" customWidth="1"/>
    <col min="8" max="8" width="5.55555555555556" customWidth="1"/>
    <col min="9" max="9" width="9.33333333333333" customWidth="1"/>
    <col min="10" max="10" width="8.14814814814815" customWidth="1"/>
    <col min="11" max="11" width="6.91666666666667" customWidth="1"/>
    <col min="12" max="13" width="11.1111111111111" customWidth="1"/>
    <col min="14" max="14" width="11.8888888888889" customWidth="1"/>
    <col min="15" max="15" width="7.88888888888889" customWidth="1"/>
    <col min="16" max="16" width="11.7777777777778"/>
    <col min="16380" max="16384" width="9" style="1"/>
  </cols>
  <sheetData>
    <row r="1" ht="43" customHeight="1" spans="1:3">
      <c r="A1" s="82" t="s">
        <v>0</v>
      </c>
      <c r="B1" s="82"/>
      <c r="C1" s="82"/>
    </row>
    <row r="2" s="1" customFormat="1" ht="39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2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1" ht="22" customHeight="1" spans="1:15">
      <c r="A4" s="83" t="s">
        <v>3</v>
      </c>
      <c r="B4" s="29" t="s">
        <v>4</v>
      </c>
      <c r="C4" s="40" t="s">
        <v>5</v>
      </c>
      <c r="D4" s="30" t="s">
        <v>6</v>
      </c>
      <c r="E4" s="31"/>
      <c r="F4" s="31"/>
      <c r="G4" s="31"/>
      <c r="H4" s="31"/>
      <c r="I4" s="31"/>
      <c r="J4" s="31"/>
      <c r="K4" s="31"/>
      <c r="L4" s="94"/>
      <c r="M4" s="29" t="s">
        <v>7</v>
      </c>
      <c r="N4" s="40" t="s">
        <v>8</v>
      </c>
      <c r="O4" s="41" t="s">
        <v>9</v>
      </c>
    </row>
    <row r="5" s="1" customFormat="1" ht="22" customHeight="1" spans="1:15">
      <c r="A5" s="84"/>
      <c r="B5" s="29"/>
      <c r="C5" s="42"/>
      <c r="D5" s="29" t="s">
        <v>10</v>
      </c>
      <c r="E5" s="29"/>
      <c r="F5" s="29"/>
      <c r="G5" s="29" t="s">
        <v>11</v>
      </c>
      <c r="H5" s="29"/>
      <c r="I5" s="29"/>
      <c r="J5" s="32" t="s">
        <v>12</v>
      </c>
      <c r="K5" s="78"/>
      <c r="L5" s="32"/>
      <c r="M5" s="32"/>
      <c r="N5" s="42"/>
      <c r="O5" s="34"/>
    </row>
    <row r="6" s="1" customFormat="1" ht="22" customHeight="1" spans="1:15">
      <c r="A6" s="85"/>
      <c r="B6" s="29"/>
      <c r="C6" s="43"/>
      <c r="D6" s="32" t="s">
        <v>13</v>
      </c>
      <c r="E6" s="32" t="s">
        <v>14</v>
      </c>
      <c r="F6" s="32" t="s">
        <v>15</v>
      </c>
      <c r="G6" s="32" t="s">
        <v>13</v>
      </c>
      <c r="H6" s="32" t="s">
        <v>14</v>
      </c>
      <c r="I6" s="32" t="s">
        <v>15</v>
      </c>
      <c r="J6" s="32" t="s">
        <v>13</v>
      </c>
      <c r="K6" s="32" t="s">
        <v>14</v>
      </c>
      <c r="L6" s="32" t="s">
        <v>15</v>
      </c>
      <c r="M6" s="32"/>
      <c r="N6" s="43"/>
      <c r="O6" s="34"/>
    </row>
    <row r="7" s="1" customFormat="1" ht="22" customHeight="1" spans="1:15">
      <c r="A7" s="86" t="s">
        <v>16</v>
      </c>
      <c r="B7" s="33">
        <v>1</v>
      </c>
      <c r="C7" s="34" t="s">
        <v>17</v>
      </c>
      <c r="D7" s="37">
        <v>242.85</v>
      </c>
      <c r="E7" s="67">
        <v>15</v>
      </c>
      <c r="F7" s="67">
        <f>D7*15</f>
        <v>3642.75</v>
      </c>
      <c r="G7" s="36"/>
      <c r="H7" s="68"/>
      <c r="I7" s="44"/>
      <c r="J7" s="67"/>
      <c r="K7" s="68"/>
      <c r="L7" s="67"/>
      <c r="M7" s="44">
        <f>D7*15+G7*12+J7*30</f>
        <v>3642.75</v>
      </c>
      <c r="N7" s="44">
        <f>M7*427267.84/518977.05</f>
        <v>2999.03420422926</v>
      </c>
      <c r="O7" s="34"/>
    </row>
    <row r="8" s="1" customFormat="1" ht="22" customHeight="1" spans="1:15">
      <c r="A8" s="87"/>
      <c r="B8" s="33">
        <v>2</v>
      </c>
      <c r="C8" s="34" t="s">
        <v>18</v>
      </c>
      <c r="D8" s="37">
        <v>695</v>
      </c>
      <c r="E8" s="67">
        <v>15</v>
      </c>
      <c r="F8" s="67">
        <f t="shared" ref="F8:F21" si="0">D8*15</f>
        <v>10425</v>
      </c>
      <c r="G8" s="37">
        <v>695</v>
      </c>
      <c r="H8" s="68">
        <v>12</v>
      </c>
      <c r="I8" s="44">
        <f>G8*12</f>
        <v>8340</v>
      </c>
      <c r="J8" s="44">
        <v>142.2</v>
      </c>
      <c r="K8" s="68">
        <v>30</v>
      </c>
      <c r="L8" s="44">
        <f>J8*30</f>
        <v>4266</v>
      </c>
      <c r="M8" s="44">
        <f t="shared" ref="M8:M21" si="1">D8*15+G8*12+J8*30</f>
        <v>23031</v>
      </c>
      <c r="N8" s="44">
        <f t="shared" ref="N8:N18" si="2">M8*427267.84/518977.05</f>
        <v>18961.1575753494</v>
      </c>
      <c r="O8" s="34"/>
    </row>
    <row r="9" s="1" customFormat="1" ht="22" customHeight="1" spans="1:15">
      <c r="A9" s="87"/>
      <c r="B9" s="33">
        <v>3</v>
      </c>
      <c r="C9" s="34" t="s">
        <v>19</v>
      </c>
      <c r="D9" s="37">
        <v>686</v>
      </c>
      <c r="E9" s="67">
        <v>15</v>
      </c>
      <c r="F9" s="67">
        <f t="shared" si="0"/>
        <v>10290</v>
      </c>
      <c r="G9" s="37">
        <v>686</v>
      </c>
      <c r="H9" s="68">
        <v>12</v>
      </c>
      <c r="I9" s="44">
        <f t="shared" ref="I9:I21" si="3">G9*12</f>
        <v>8232</v>
      </c>
      <c r="J9" s="37"/>
      <c r="K9" s="68"/>
      <c r="L9" s="44"/>
      <c r="M9" s="44">
        <f t="shared" si="1"/>
        <v>18522</v>
      </c>
      <c r="N9" s="44">
        <f t="shared" si="2"/>
        <v>15248.949703036</v>
      </c>
      <c r="O9" s="34"/>
    </row>
    <row r="10" s="1" customFormat="1" ht="22" customHeight="1" spans="1:15">
      <c r="A10" s="87"/>
      <c r="B10" s="33">
        <v>4</v>
      </c>
      <c r="C10" s="34" t="s">
        <v>20</v>
      </c>
      <c r="D10" s="37">
        <v>1407.83</v>
      </c>
      <c r="E10" s="67">
        <v>15</v>
      </c>
      <c r="F10" s="67">
        <f t="shared" si="0"/>
        <v>21117.45</v>
      </c>
      <c r="G10" s="37">
        <v>1407.83</v>
      </c>
      <c r="H10" s="68">
        <v>12</v>
      </c>
      <c r="I10" s="44">
        <f t="shared" si="3"/>
        <v>16893.96</v>
      </c>
      <c r="J10" s="44"/>
      <c r="K10" s="68"/>
      <c r="L10" s="44"/>
      <c r="M10" s="44">
        <f t="shared" si="1"/>
        <v>38011.41</v>
      </c>
      <c r="N10" s="44">
        <f t="shared" si="2"/>
        <v>31294.3569393953</v>
      </c>
      <c r="O10" s="57"/>
    </row>
    <row r="11" s="1" customFormat="1" ht="22" customHeight="1" spans="1:15">
      <c r="A11" s="87"/>
      <c r="B11" s="33">
        <v>5</v>
      </c>
      <c r="C11" s="34" t="s">
        <v>21</v>
      </c>
      <c r="D11" s="37">
        <v>73.3</v>
      </c>
      <c r="E11" s="67">
        <v>15</v>
      </c>
      <c r="F11" s="67">
        <f t="shared" si="0"/>
        <v>1099.5</v>
      </c>
      <c r="G11" s="37">
        <v>73.3</v>
      </c>
      <c r="H11" s="68">
        <v>12</v>
      </c>
      <c r="I11" s="44">
        <f t="shared" si="3"/>
        <v>879.6</v>
      </c>
      <c r="J11" s="37"/>
      <c r="K11" s="68"/>
      <c r="L11" s="44"/>
      <c r="M11" s="44">
        <f t="shared" si="1"/>
        <v>1979.1</v>
      </c>
      <c r="N11" s="44">
        <f t="shared" si="2"/>
        <v>1629.37028168009</v>
      </c>
      <c r="O11" s="57"/>
    </row>
    <row r="12" s="1" customFormat="1" ht="22" customHeight="1" spans="1:15">
      <c r="A12" s="87"/>
      <c r="B12" s="33">
        <v>6</v>
      </c>
      <c r="C12" s="34" t="s">
        <v>22</v>
      </c>
      <c r="D12" s="37">
        <v>1326.12</v>
      </c>
      <c r="E12" s="67">
        <v>15</v>
      </c>
      <c r="F12" s="67">
        <f t="shared" si="0"/>
        <v>19891.8</v>
      </c>
      <c r="G12" s="37">
        <v>977.95</v>
      </c>
      <c r="H12" s="68">
        <v>12</v>
      </c>
      <c r="I12" s="44">
        <f t="shared" si="3"/>
        <v>11735.4</v>
      </c>
      <c r="J12" s="37"/>
      <c r="K12" s="68"/>
      <c r="L12" s="44"/>
      <c r="M12" s="44">
        <f t="shared" si="1"/>
        <v>31627.2</v>
      </c>
      <c r="N12" s="44">
        <f t="shared" si="2"/>
        <v>26038.3102282615</v>
      </c>
      <c r="O12" s="57"/>
    </row>
    <row r="13" s="1" customFormat="1" ht="22" customHeight="1" spans="1:15">
      <c r="A13" s="87"/>
      <c r="B13" s="33">
        <v>7</v>
      </c>
      <c r="C13" s="34" t="s">
        <v>23</v>
      </c>
      <c r="D13" s="37">
        <v>1001.3</v>
      </c>
      <c r="E13" s="67">
        <v>15</v>
      </c>
      <c r="F13" s="67">
        <f t="shared" si="0"/>
        <v>15019.5</v>
      </c>
      <c r="G13" s="37">
        <v>1001.3</v>
      </c>
      <c r="H13" s="68">
        <v>12</v>
      </c>
      <c r="I13" s="44">
        <f t="shared" si="3"/>
        <v>12015.6</v>
      </c>
      <c r="J13" s="37"/>
      <c r="K13" s="68"/>
      <c r="L13" s="44"/>
      <c r="M13" s="44">
        <f t="shared" si="1"/>
        <v>27035.1</v>
      </c>
      <c r="N13" s="44">
        <f t="shared" si="2"/>
        <v>22257.6870811224</v>
      </c>
      <c r="O13" s="57"/>
    </row>
    <row r="14" s="1" customFormat="1" ht="22" customHeight="1" spans="1:15">
      <c r="A14" s="87"/>
      <c r="B14" s="33">
        <v>8</v>
      </c>
      <c r="C14" s="34" t="s">
        <v>24</v>
      </c>
      <c r="D14" s="37">
        <v>792.55</v>
      </c>
      <c r="E14" s="67">
        <v>15</v>
      </c>
      <c r="F14" s="67">
        <f t="shared" si="0"/>
        <v>11888.25</v>
      </c>
      <c r="G14" s="37">
        <v>792.55</v>
      </c>
      <c r="H14" s="68">
        <v>12</v>
      </c>
      <c r="I14" s="44">
        <f t="shared" si="3"/>
        <v>9510.6</v>
      </c>
      <c r="J14" s="37"/>
      <c r="K14" s="68"/>
      <c r="L14" s="44"/>
      <c r="M14" s="44">
        <f t="shared" si="1"/>
        <v>21398.85</v>
      </c>
      <c r="N14" s="44">
        <f t="shared" si="2"/>
        <v>17617.4272407306</v>
      </c>
      <c r="O14" s="57"/>
    </row>
    <row r="15" s="1" customFormat="1" ht="22" customHeight="1" spans="1:15">
      <c r="A15" s="87"/>
      <c r="B15" s="33">
        <v>9</v>
      </c>
      <c r="C15" s="34" t="s">
        <v>25</v>
      </c>
      <c r="D15" s="37">
        <v>70.37</v>
      </c>
      <c r="E15" s="67">
        <v>15</v>
      </c>
      <c r="F15" s="67">
        <f t="shared" si="0"/>
        <v>1055.55</v>
      </c>
      <c r="G15" s="37"/>
      <c r="H15" s="68"/>
      <c r="I15" s="44"/>
      <c r="J15" s="37"/>
      <c r="K15" s="68"/>
      <c r="L15" s="44"/>
      <c r="M15" s="44">
        <f t="shared" si="1"/>
        <v>1055.55</v>
      </c>
      <c r="N15" s="44">
        <f t="shared" si="2"/>
        <v>869.022182217884</v>
      </c>
      <c r="O15" s="57"/>
    </row>
    <row r="16" s="1" customFormat="1" ht="22" customHeight="1" spans="1:15">
      <c r="A16" s="87"/>
      <c r="B16" s="33">
        <v>10</v>
      </c>
      <c r="C16" s="34" t="s">
        <v>26</v>
      </c>
      <c r="D16" s="37">
        <v>1999.66</v>
      </c>
      <c r="E16" s="67">
        <v>15</v>
      </c>
      <c r="F16" s="67">
        <f t="shared" si="0"/>
        <v>29994.9</v>
      </c>
      <c r="G16" s="37">
        <v>1999.66</v>
      </c>
      <c r="H16" s="68">
        <v>12</v>
      </c>
      <c r="I16" s="44">
        <f t="shared" si="3"/>
        <v>23995.92</v>
      </c>
      <c r="J16" s="37">
        <v>1799.83</v>
      </c>
      <c r="K16" s="68">
        <v>30</v>
      </c>
      <c r="L16" s="44">
        <f>J16*30</f>
        <v>53994.9</v>
      </c>
      <c r="M16" s="44">
        <f t="shared" si="1"/>
        <v>107985.72</v>
      </c>
      <c r="N16" s="44">
        <f t="shared" si="2"/>
        <v>88903.402058424</v>
      </c>
      <c r="O16" s="57"/>
    </row>
    <row r="17" s="1" customFormat="1" ht="22" customHeight="1" spans="1:15">
      <c r="A17" s="87"/>
      <c r="B17" s="33">
        <v>11</v>
      </c>
      <c r="C17" s="34" t="s">
        <v>27</v>
      </c>
      <c r="D17" s="37">
        <v>4003.41</v>
      </c>
      <c r="E17" s="67">
        <v>15</v>
      </c>
      <c r="F17" s="67">
        <f t="shared" si="0"/>
        <v>60051.15</v>
      </c>
      <c r="G17" s="37">
        <v>4003.41</v>
      </c>
      <c r="H17" s="68">
        <v>12</v>
      </c>
      <c r="I17" s="44">
        <f t="shared" si="3"/>
        <v>48040.92</v>
      </c>
      <c r="J17" s="37">
        <v>3777.41</v>
      </c>
      <c r="K17" s="68">
        <v>30</v>
      </c>
      <c r="L17" s="44">
        <f>J17*30</f>
        <v>113322.3</v>
      </c>
      <c r="M17" s="44">
        <f t="shared" si="1"/>
        <v>221414.37</v>
      </c>
      <c r="N17" s="44">
        <f t="shared" si="2"/>
        <v>182287.905823313</v>
      </c>
      <c r="O17" s="57"/>
    </row>
    <row r="18" s="1" customFormat="1" ht="22" customHeight="1" spans="1:15">
      <c r="A18" s="87"/>
      <c r="B18" s="33">
        <v>12</v>
      </c>
      <c r="C18" s="88" t="s">
        <v>28</v>
      </c>
      <c r="D18" s="37">
        <v>862</v>
      </c>
      <c r="E18" s="67">
        <v>15</v>
      </c>
      <c r="F18" s="67">
        <f t="shared" si="0"/>
        <v>12930</v>
      </c>
      <c r="G18" s="37">
        <v>862</v>
      </c>
      <c r="H18" s="68">
        <v>12</v>
      </c>
      <c r="I18" s="44">
        <f t="shared" si="3"/>
        <v>10344</v>
      </c>
      <c r="J18" s="37"/>
      <c r="K18" s="68"/>
      <c r="L18" s="44"/>
      <c r="M18" s="44">
        <f t="shared" si="1"/>
        <v>23274</v>
      </c>
      <c r="N18" s="44">
        <f t="shared" si="2"/>
        <v>19161.2166822406</v>
      </c>
      <c r="O18" s="34"/>
    </row>
    <row r="19" s="1" customFormat="1" ht="22" customHeight="1" spans="1:15">
      <c r="A19" s="89"/>
      <c r="B19" s="90" t="s">
        <v>29</v>
      </c>
      <c r="C19" s="91"/>
      <c r="D19" s="37">
        <f>SUM(D7:D18)</f>
        <v>13160.39</v>
      </c>
      <c r="E19" s="67">
        <v>15</v>
      </c>
      <c r="F19" s="67">
        <f t="shared" si="0"/>
        <v>197405.85</v>
      </c>
      <c r="G19" s="37">
        <f>SUM(G7:G18)</f>
        <v>12499</v>
      </c>
      <c r="H19" s="68">
        <v>12</v>
      </c>
      <c r="I19" s="44">
        <f t="shared" si="3"/>
        <v>149988</v>
      </c>
      <c r="J19" s="37">
        <f>SUM(J7:J18)</f>
        <v>5719.44</v>
      </c>
      <c r="K19" s="68">
        <v>30</v>
      </c>
      <c r="L19" s="44">
        <f>J19*30</f>
        <v>171583.2</v>
      </c>
      <c r="M19" s="44">
        <f t="shared" si="1"/>
        <v>518977.05</v>
      </c>
      <c r="N19" s="44">
        <v>427267.844124019</v>
      </c>
      <c r="O19" s="34"/>
    </row>
    <row r="20" ht="22" customHeight="1" spans="1:15">
      <c r="A20" s="92" t="s">
        <v>30</v>
      </c>
      <c r="B20" s="68">
        <v>1</v>
      </c>
      <c r="C20" s="68" t="s">
        <v>31</v>
      </c>
      <c r="D20" s="68">
        <v>170</v>
      </c>
      <c r="E20" s="67">
        <v>15</v>
      </c>
      <c r="F20" s="67">
        <f t="shared" si="0"/>
        <v>2550</v>
      </c>
      <c r="G20" s="68">
        <v>1480</v>
      </c>
      <c r="H20" s="68">
        <v>12</v>
      </c>
      <c r="I20" s="44">
        <f t="shared" si="3"/>
        <v>17760</v>
      </c>
      <c r="J20" s="68">
        <v>423</v>
      </c>
      <c r="K20" s="68">
        <v>30</v>
      </c>
      <c r="L20" s="44">
        <f>J20*30</f>
        <v>12690</v>
      </c>
      <c r="M20" s="44">
        <f t="shared" si="1"/>
        <v>33000</v>
      </c>
      <c r="N20" s="44">
        <v>32592.5925925926</v>
      </c>
      <c r="O20" s="68"/>
    </row>
    <row r="21" ht="22" customHeight="1" spans="1:15">
      <c r="A21" s="34" t="s">
        <v>32</v>
      </c>
      <c r="B21" s="34"/>
      <c r="C21" s="34"/>
      <c r="D21" s="93">
        <f>D19+D20</f>
        <v>13330.39</v>
      </c>
      <c r="E21" s="67">
        <v>15</v>
      </c>
      <c r="F21" s="67">
        <f t="shared" si="0"/>
        <v>199955.85</v>
      </c>
      <c r="G21" s="68">
        <f>G19+G20</f>
        <v>13979</v>
      </c>
      <c r="H21" s="68">
        <v>12</v>
      </c>
      <c r="I21" s="44">
        <f t="shared" si="3"/>
        <v>167748</v>
      </c>
      <c r="J21" s="93">
        <f>J19+J20</f>
        <v>6142.44</v>
      </c>
      <c r="K21" s="68">
        <v>30</v>
      </c>
      <c r="L21" s="44">
        <f>J21*30</f>
        <v>184273.2</v>
      </c>
      <c r="M21" s="44">
        <f t="shared" si="1"/>
        <v>551977.05</v>
      </c>
      <c r="N21" s="44">
        <f>SUM(N19:N20)</f>
        <v>459860.436716612</v>
      </c>
      <c r="O21" s="95"/>
    </row>
  </sheetData>
  <mergeCells count="16">
    <mergeCell ref="A1:C1"/>
    <mergeCell ref="A2:O2"/>
    <mergeCell ref="A3:O3"/>
    <mergeCell ref="D4:L4"/>
    <mergeCell ref="D5:F5"/>
    <mergeCell ref="G5:I5"/>
    <mergeCell ref="J5:L5"/>
    <mergeCell ref="B19:C19"/>
    <mergeCell ref="A21:C21"/>
    <mergeCell ref="A4:A6"/>
    <mergeCell ref="A7:A19"/>
    <mergeCell ref="B4:B6"/>
    <mergeCell ref="C4:C6"/>
    <mergeCell ref="M4:M6"/>
    <mergeCell ref="N4:N6"/>
    <mergeCell ref="O4:O6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selection activeCell="R15" sqref="R15:R18"/>
    </sheetView>
  </sheetViews>
  <sheetFormatPr defaultColWidth="9" defaultRowHeight="14.4"/>
  <cols>
    <col min="1" max="1" width="5.11111111111111" customWidth="1"/>
    <col min="2" max="2" width="3.44444444444444" customWidth="1"/>
    <col min="3" max="3" width="12.4444444444444" customWidth="1"/>
    <col min="4" max="4" width="8.77777777777778" customWidth="1"/>
    <col min="5" max="5" width="5.44444444444444" customWidth="1"/>
    <col min="6" max="6" width="9.44444444444444" customWidth="1"/>
    <col min="7" max="7" width="9.11111111111111" customWidth="1"/>
    <col min="8" max="8" width="5.55555555555556" customWidth="1"/>
    <col min="9" max="9" width="9.44444444444444" customWidth="1"/>
    <col min="10" max="10" width="9.88888888888889" customWidth="1"/>
    <col min="11" max="11" width="6.91666666666667" customWidth="1"/>
    <col min="12" max="12" width="9.88888888888889" customWidth="1"/>
    <col min="13" max="13" width="8.11111111111111" customWidth="1"/>
    <col min="14" max="14" width="5.77777777777778" customWidth="1"/>
    <col min="15" max="15" width="9.55555555555556" customWidth="1"/>
    <col min="16" max="16" width="10.3333333333333" customWidth="1"/>
    <col min="17" max="17" width="11" customWidth="1"/>
    <col min="18" max="18" width="7.33333333333333" customWidth="1"/>
    <col min="19" max="19" width="12.8888888888889"/>
    <col min="16379" max="16384" width="9" style="1"/>
  </cols>
  <sheetData>
    <row r="1" s="1" customFormat="1" ht="34" customHeight="1" spans="1:18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7" customHeight="1" spans="1:18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9" customHeight="1" spans="1:18">
      <c r="A3" s="29" t="s">
        <v>35</v>
      </c>
      <c r="B3" s="29" t="s">
        <v>36</v>
      </c>
      <c r="C3" s="29" t="s">
        <v>5</v>
      </c>
      <c r="D3" s="32" t="s">
        <v>6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9" t="s">
        <v>7</v>
      </c>
      <c r="Q3" s="29" t="s">
        <v>8</v>
      </c>
      <c r="R3" s="41" t="s">
        <v>9</v>
      </c>
    </row>
    <row r="4" s="1" customFormat="1" ht="19" customHeight="1" spans="1:18">
      <c r="A4" s="29"/>
      <c r="B4" s="29"/>
      <c r="C4" s="29"/>
      <c r="D4" s="29" t="s">
        <v>10</v>
      </c>
      <c r="E4" s="29"/>
      <c r="F4" s="29"/>
      <c r="G4" s="29" t="s">
        <v>11</v>
      </c>
      <c r="H4" s="29"/>
      <c r="I4" s="29"/>
      <c r="J4" s="32" t="s">
        <v>12</v>
      </c>
      <c r="K4" s="78"/>
      <c r="L4" s="32"/>
      <c r="M4" s="32" t="s">
        <v>37</v>
      </c>
      <c r="N4" s="78"/>
      <c r="O4" s="32"/>
      <c r="P4" s="32"/>
      <c r="Q4" s="29"/>
      <c r="R4" s="34"/>
    </row>
    <row r="5" s="1" customFormat="1" ht="19" customHeight="1" spans="1:18">
      <c r="A5" s="29"/>
      <c r="B5" s="29"/>
      <c r="C5" s="29"/>
      <c r="D5" s="32" t="s">
        <v>13</v>
      </c>
      <c r="E5" s="32" t="s">
        <v>14</v>
      </c>
      <c r="F5" s="32" t="s">
        <v>15</v>
      </c>
      <c r="G5" s="32" t="s">
        <v>13</v>
      </c>
      <c r="H5" s="32" t="s">
        <v>14</v>
      </c>
      <c r="I5" s="32" t="s">
        <v>15</v>
      </c>
      <c r="J5" s="32" t="s">
        <v>13</v>
      </c>
      <c r="K5" s="32" t="s">
        <v>14</v>
      </c>
      <c r="L5" s="32" t="s">
        <v>15</v>
      </c>
      <c r="M5" s="32" t="s">
        <v>13</v>
      </c>
      <c r="N5" s="32" t="s">
        <v>14</v>
      </c>
      <c r="O5" s="32" t="s">
        <v>15</v>
      </c>
      <c r="P5" s="32"/>
      <c r="Q5" s="29"/>
      <c r="R5" s="34"/>
    </row>
    <row r="6" s="1" customFormat="1" ht="19" customHeight="1" spans="1:19">
      <c r="A6" s="65" t="s">
        <v>38</v>
      </c>
      <c r="B6" s="33">
        <v>1</v>
      </c>
      <c r="C6" s="66" t="s">
        <v>39</v>
      </c>
      <c r="D6" s="66">
        <v>598.57</v>
      </c>
      <c r="E6" s="67">
        <v>15</v>
      </c>
      <c r="F6" s="67">
        <f>D6*15</f>
        <v>8978.55</v>
      </c>
      <c r="G6" s="66">
        <v>598.57</v>
      </c>
      <c r="H6" s="68">
        <v>12</v>
      </c>
      <c r="I6" s="37">
        <f>G6*12</f>
        <v>7182.84</v>
      </c>
      <c r="J6" s="66">
        <v>598.57</v>
      </c>
      <c r="K6" s="68">
        <v>30</v>
      </c>
      <c r="L6" s="37">
        <f>J6*30</f>
        <v>17957.1</v>
      </c>
      <c r="M6" s="66">
        <v>598.57</v>
      </c>
      <c r="N6" s="36">
        <v>10</v>
      </c>
      <c r="O6" s="36">
        <f>M6*10</f>
        <v>5985.7</v>
      </c>
      <c r="P6" s="44">
        <f>F6+I6+L6+O6</f>
        <v>40104.19</v>
      </c>
      <c r="Q6" s="44">
        <f>P6*150000/150416.56</f>
        <v>39993.1264217185</v>
      </c>
      <c r="R6" s="34"/>
      <c r="S6"/>
    </row>
    <row r="7" s="1" customFormat="1" ht="19" customHeight="1" spans="1:18">
      <c r="A7" s="69"/>
      <c r="B7" s="33">
        <v>2</v>
      </c>
      <c r="C7" s="66" t="s">
        <v>40</v>
      </c>
      <c r="D7" s="66">
        <v>71.07</v>
      </c>
      <c r="E7" s="67">
        <v>15</v>
      </c>
      <c r="F7" s="67">
        <f t="shared" ref="F7:F12" si="0">D7*15</f>
        <v>1066.05</v>
      </c>
      <c r="G7" s="66">
        <v>71.07</v>
      </c>
      <c r="H7" s="68">
        <v>12</v>
      </c>
      <c r="I7" s="37">
        <f t="shared" ref="I7:I13" si="1">G7*12</f>
        <v>852.84</v>
      </c>
      <c r="J7" s="66">
        <v>71.07</v>
      </c>
      <c r="K7" s="68">
        <v>30</v>
      </c>
      <c r="L7" s="37">
        <f t="shared" ref="L7:L12" si="2">J7*30</f>
        <v>2132.1</v>
      </c>
      <c r="M7" s="66">
        <v>71.07</v>
      </c>
      <c r="N7" s="36">
        <v>10</v>
      </c>
      <c r="O7" s="36">
        <f>M7*10</f>
        <v>710.7</v>
      </c>
      <c r="P7" s="44">
        <f t="shared" ref="P7:P19" si="3">F7+I7+L7+O7</f>
        <v>4761.69</v>
      </c>
      <c r="Q7" s="44">
        <f t="shared" ref="Q7:Q12" si="4">P7*150000/150416.56</f>
        <v>4748.50309035122</v>
      </c>
      <c r="R7" s="34"/>
    </row>
    <row r="8" s="1" customFormat="1" ht="19" customHeight="1" spans="1:18">
      <c r="A8" s="69"/>
      <c r="B8" s="33">
        <v>3</v>
      </c>
      <c r="C8" s="66" t="s">
        <v>41</v>
      </c>
      <c r="D8" s="66">
        <v>1245.33</v>
      </c>
      <c r="E8" s="67">
        <v>15</v>
      </c>
      <c r="F8" s="67">
        <f t="shared" si="0"/>
        <v>18679.95</v>
      </c>
      <c r="G8" s="66">
        <v>1245.33</v>
      </c>
      <c r="H8" s="68">
        <v>12</v>
      </c>
      <c r="I8" s="37">
        <f t="shared" si="1"/>
        <v>14943.96</v>
      </c>
      <c r="J8" s="66">
        <v>799.39</v>
      </c>
      <c r="K8" s="68">
        <v>30</v>
      </c>
      <c r="L8" s="37">
        <f t="shared" si="2"/>
        <v>23981.7</v>
      </c>
      <c r="M8" s="66"/>
      <c r="N8" s="36"/>
      <c r="O8" s="36"/>
      <c r="P8" s="44">
        <f t="shared" si="3"/>
        <v>57605.61</v>
      </c>
      <c r="Q8" s="44">
        <f t="shared" si="4"/>
        <v>57446.0784105154</v>
      </c>
      <c r="R8" s="34"/>
    </row>
    <row r="9" s="1" customFormat="1" ht="19" customHeight="1" spans="1:18">
      <c r="A9" s="69"/>
      <c r="B9" s="33">
        <v>4</v>
      </c>
      <c r="C9" s="66" t="s">
        <v>42</v>
      </c>
      <c r="D9" s="66">
        <v>686.67</v>
      </c>
      <c r="E9" s="67">
        <v>15</v>
      </c>
      <c r="F9" s="67">
        <f t="shared" si="0"/>
        <v>10300.05</v>
      </c>
      <c r="G9" s="66"/>
      <c r="H9" s="68"/>
      <c r="I9" s="37"/>
      <c r="J9" s="66">
        <v>686.67</v>
      </c>
      <c r="K9" s="68">
        <v>30</v>
      </c>
      <c r="L9" s="37">
        <f t="shared" si="2"/>
        <v>20600.1</v>
      </c>
      <c r="M9" s="66"/>
      <c r="N9" s="36"/>
      <c r="O9" s="36"/>
      <c r="P9" s="44">
        <f t="shared" si="3"/>
        <v>30900.15</v>
      </c>
      <c r="Q9" s="44">
        <f t="shared" si="4"/>
        <v>30814.5758685081</v>
      </c>
      <c r="R9" s="34"/>
    </row>
    <row r="10" s="1" customFormat="1" ht="19" customHeight="1" spans="1:18">
      <c r="A10" s="69"/>
      <c r="B10" s="33">
        <v>5</v>
      </c>
      <c r="C10" s="66" t="s">
        <v>26</v>
      </c>
      <c r="D10" s="66">
        <v>190.54</v>
      </c>
      <c r="E10" s="67">
        <v>15</v>
      </c>
      <c r="F10" s="67">
        <f t="shared" si="0"/>
        <v>2858.1</v>
      </c>
      <c r="G10" s="66">
        <v>190.54</v>
      </c>
      <c r="H10" s="68">
        <v>12</v>
      </c>
      <c r="I10" s="37">
        <f t="shared" si="1"/>
        <v>2286.48</v>
      </c>
      <c r="J10" s="66">
        <v>132.22</v>
      </c>
      <c r="K10" s="68">
        <v>30</v>
      </c>
      <c r="L10" s="37">
        <f t="shared" si="2"/>
        <v>3966.6</v>
      </c>
      <c r="M10" s="66"/>
      <c r="N10" s="36"/>
      <c r="O10" s="36"/>
      <c r="P10" s="44">
        <f t="shared" si="3"/>
        <v>9111.18</v>
      </c>
      <c r="Q10" s="44">
        <f t="shared" si="4"/>
        <v>9085.94771745877</v>
      </c>
      <c r="R10" s="34"/>
    </row>
    <row r="11" s="1" customFormat="1" ht="19" customHeight="1" spans="1:18">
      <c r="A11" s="70"/>
      <c r="B11" s="33">
        <v>6</v>
      </c>
      <c r="C11" s="66" t="s">
        <v>43</v>
      </c>
      <c r="D11" s="66">
        <v>176.72</v>
      </c>
      <c r="E11" s="67">
        <v>15</v>
      </c>
      <c r="F11" s="67">
        <f t="shared" si="0"/>
        <v>2650.8</v>
      </c>
      <c r="G11" s="66">
        <v>176.72</v>
      </c>
      <c r="H11" s="68">
        <v>12</v>
      </c>
      <c r="I11" s="37">
        <f t="shared" si="1"/>
        <v>2120.64</v>
      </c>
      <c r="J11" s="66">
        <v>105.41</v>
      </c>
      <c r="K11" s="68">
        <v>30</v>
      </c>
      <c r="L11" s="37">
        <f t="shared" si="2"/>
        <v>3162.3</v>
      </c>
      <c r="M11" s="68"/>
      <c r="N11" s="36"/>
      <c r="O11" s="36"/>
      <c r="P11" s="44">
        <f t="shared" si="3"/>
        <v>7933.74</v>
      </c>
      <c r="Q11" s="44">
        <f t="shared" si="4"/>
        <v>7911.76849144802</v>
      </c>
      <c r="R11" s="34"/>
    </row>
    <row r="12" s="1" customFormat="1" ht="19" customHeight="1" spans="1:18">
      <c r="A12" s="33" t="s">
        <v>29</v>
      </c>
      <c r="B12" s="33"/>
      <c r="C12" s="33"/>
      <c r="D12" s="34">
        <f>SUM(D6:D11)</f>
        <v>2968.9</v>
      </c>
      <c r="E12" s="67">
        <v>15</v>
      </c>
      <c r="F12" s="67">
        <f t="shared" si="0"/>
        <v>44533.5</v>
      </c>
      <c r="G12" s="34">
        <f>SUM(G6:G11)</f>
        <v>2282.23</v>
      </c>
      <c r="H12" s="68">
        <v>12</v>
      </c>
      <c r="I12" s="37">
        <f t="shared" si="1"/>
        <v>27386.76</v>
      </c>
      <c r="J12" s="37">
        <f>SUM(J6:J11)</f>
        <v>2393.33</v>
      </c>
      <c r="K12" s="68">
        <v>30</v>
      </c>
      <c r="L12" s="37">
        <f t="shared" si="2"/>
        <v>71799.9</v>
      </c>
      <c r="M12" s="37">
        <f>SUM(M6:M11)</f>
        <v>669.64</v>
      </c>
      <c r="N12" s="36">
        <v>10</v>
      </c>
      <c r="O12" s="37">
        <f>M12*10</f>
        <v>6696.4</v>
      </c>
      <c r="P12" s="44">
        <f t="shared" si="3"/>
        <v>150416.56</v>
      </c>
      <c r="Q12" s="44">
        <f t="shared" si="4"/>
        <v>150000</v>
      </c>
      <c r="R12" s="34"/>
    </row>
    <row r="13" ht="19" customHeight="1" spans="1:18">
      <c r="A13" s="71" t="s">
        <v>44</v>
      </c>
      <c r="B13" s="68">
        <v>1</v>
      </c>
      <c r="C13" s="34" t="s">
        <v>45</v>
      </c>
      <c r="D13" s="68"/>
      <c r="E13" s="67"/>
      <c r="F13" s="67"/>
      <c r="G13" s="68">
        <v>888.73</v>
      </c>
      <c r="H13" s="68">
        <v>12</v>
      </c>
      <c r="I13" s="37">
        <f t="shared" si="1"/>
        <v>10664.76</v>
      </c>
      <c r="J13" s="68"/>
      <c r="K13" s="68"/>
      <c r="L13" s="36"/>
      <c r="M13" s="68"/>
      <c r="N13" s="68"/>
      <c r="O13" s="36"/>
      <c r="P13" s="44">
        <f t="shared" si="3"/>
        <v>10664.76</v>
      </c>
      <c r="Q13" s="74">
        <v>10448.64</v>
      </c>
      <c r="R13" s="68"/>
    </row>
    <row r="14" ht="19" customHeight="1" spans="1:18">
      <c r="A14" s="72"/>
      <c r="B14" s="68">
        <v>2</v>
      </c>
      <c r="C14" s="73" t="s">
        <v>46</v>
      </c>
      <c r="D14" s="74">
        <v>739.83</v>
      </c>
      <c r="E14" s="67">
        <v>15</v>
      </c>
      <c r="F14" s="44">
        <f t="shared" ref="F14:F27" si="5">D14*15</f>
        <v>11097.45</v>
      </c>
      <c r="G14" s="74">
        <v>739.83</v>
      </c>
      <c r="H14" s="68">
        <v>12</v>
      </c>
      <c r="I14" s="37">
        <f t="shared" ref="I14:I20" si="6">G14*12</f>
        <v>8877.96</v>
      </c>
      <c r="J14" s="74">
        <v>501.22</v>
      </c>
      <c r="K14" s="68">
        <v>30</v>
      </c>
      <c r="L14" s="37">
        <f t="shared" ref="L13:L20" si="7">J14*30</f>
        <v>15036.6</v>
      </c>
      <c r="M14" s="74"/>
      <c r="N14" s="74"/>
      <c r="O14" s="37"/>
      <c r="P14" s="44">
        <f t="shared" si="3"/>
        <v>35012.01</v>
      </c>
      <c r="Q14" s="74">
        <f>P14*110000/112275.31</f>
        <v>34302.4757624806</v>
      </c>
      <c r="R14" s="68"/>
    </row>
    <row r="15" ht="27" customHeight="1" spans="1:18">
      <c r="A15" s="72"/>
      <c r="B15" s="68">
        <v>3</v>
      </c>
      <c r="C15" s="73" t="s">
        <v>47</v>
      </c>
      <c r="D15" s="74">
        <v>497.358</v>
      </c>
      <c r="E15" s="67">
        <v>15</v>
      </c>
      <c r="F15" s="44">
        <f t="shared" si="5"/>
        <v>7460.37</v>
      </c>
      <c r="G15" s="74">
        <v>497.358</v>
      </c>
      <c r="H15" s="68">
        <v>12</v>
      </c>
      <c r="I15" s="37">
        <f t="shared" si="6"/>
        <v>5968.296</v>
      </c>
      <c r="J15" s="74">
        <v>497.358</v>
      </c>
      <c r="K15" s="68">
        <v>30</v>
      </c>
      <c r="L15" s="37">
        <f t="shared" si="7"/>
        <v>14920.74</v>
      </c>
      <c r="M15" s="74">
        <v>497.358</v>
      </c>
      <c r="N15" s="77">
        <v>10</v>
      </c>
      <c r="O15" s="37">
        <f>M15*10</f>
        <v>4973.58</v>
      </c>
      <c r="P15" s="44">
        <f t="shared" si="3"/>
        <v>33322.986</v>
      </c>
      <c r="Q15" s="74">
        <f>P15*110000/112275.31</f>
        <v>32647.6805986998</v>
      </c>
      <c r="R15" s="81"/>
    </row>
    <row r="16" ht="22" customHeight="1" spans="1:18">
      <c r="A16" s="72"/>
      <c r="B16" s="68">
        <v>4</v>
      </c>
      <c r="C16" s="73" t="s">
        <v>48</v>
      </c>
      <c r="D16" s="74">
        <v>121.254</v>
      </c>
      <c r="E16" s="67">
        <v>15</v>
      </c>
      <c r="F16" s="44">
        <f t="shared" si="5"/>
        <v>1818.81</v>
      </c>
      <c r="G16" s="74">
        <v>121.254</v>
      </c>
      <c r="H16" s="68">
        <v>12</v>
      </c>
      <c r="I16" s="37">
        <f t="shared" si="6"/>
        <v>1455.048</v>
      </c>
      <c r="J16" s="74">
        <v>121.254</v>
      </c>
      <c r="K16" s="68">
        <v>30</v>
      </c>
      <c r="L16" s="37">
        <f t="shared" si="7"/>
        <v>3637.62</v>
      </c>
      <c r="M16" s="74">
        <v>121.254</v>
      </c>
      <c r="N16" s="77">
        <v>10</v>
      </c>
      <c r="O16" s="37">
        <f>M16*10</f>
        <v>1212.54</v>
      </c>
      <c r="P16" s="44">
        <f t="shared" si="3"/>
        <v>8124.018</v>
      </c>
      <c r="Q16" s="74">
        <f>P16*110000/112275.31</f>
        <v>7959.38109634255</v>
      </c>
      <c r="R16" s="81"/>
    </row>
    <row r="17" ht="24" customHeight="1" spans="1:18">
      <c r="A17" s="72"/>
      <c r="B17" s="68">
        <v>5</v>
      </c>
      <c r="C17" s="73" t="s">
        <v>49</v>
      </c>
      <c r="D17" s="74">
        <v>282.102</v>
      </c>
      <c r="E17" s="67">
        <v>15</v>
      </c>
      <c r="F17" s="44">
        <f t="shared" si="5"/>
        <v>4231.53</v>
      </c>
      <c r="G17" s="74">
        <v>282.102</v>
      </c>
      <c r="H17" s="68">
        <v>12</v>
      </c>
      <c r="I17" s="37">
        <f t="shared" si="6"/>
        <v>3385.224</v>
      </c>
      <c r="J17" s="74">
        <v>282.102</v>
      </c>
      <c r="K17" s="68">
        <v>30</v>
      </c>
      <c r="L17" s="37">
        <f t="shared" si="7"/>
        <v>8463.06</v>
      </c>
      <c r="M17" s="74">
        <v>282.102</v>
      </c>
      <c r="N17" s="77">
        <v>10</v>
      </c>
      <c r="O17" s="37">
        <f>M17*10</f>
        <v>2821.02</v>
      </c>
      <c r="P17" s="44">
        <f t="shared" si="3"/>
        <v>18900.834</v>
      </c>
      <c r="Q17" s="74">
        <f>P17*110000/112275.31</f>
        <v>18517.8000399197</v>
      </c>
      <c r="R17" s="81"/>
    </row>
    <row r="18" ht="21" customHeight="1" spans="1:18">
      <c r="A18" s="72"/>
      <c r="B18" s="68">
        <v>6</v>
      </c>
      <c r="C18" s="73" t="s">
        <v>50</v>
      </c>
      <c r="D18" s="74">
        <v>93.294</v>
      </c>
      <c r="E18" s="67">
        <v>15</v>
      </c>
      <c r="F18" s="44">
        <f t="shared" si="5"/>
        <v>1399.41</v>
      </c>
      <c r="G18" s="74">
        <v>93.294</v>
      </c>
      <c r="H18" s="68">
        <v>12</v>
      </c>
      <c r="I18" s="37">
        <f t="shared" si="6"/>
        <v>1119.528</v>
      </c>
      <c r="J18" s="74">
        <v>93.294</v>
      </c>
      <c r="K18" s="68">
        <v>30</v>
      </c>
      <c r="L18" s="37">
        <f t="shared" si="7"/>
        <v>2798.82</v>
      </c>
      <c r="M18" s="74">
        <v>93.294</v>
      </c>
      <c r="N18" s="77">
        <v>10</v>
      </c>
      <c r="O18" s="37">
        <f>M18*10</f>
        <v>932.94</v>
      </c>
      <c r="P18" s="44">
        <f t="shared" si="3"/>
        <v>6250.698</v>
      </c>
      <c r="Q18" s="74">
        <f>P18*110000/112275.31</f>
        <v>6124.02477445843</v>
      </c>
      <c r="R18" s="81"/>
    </row>
    <row r="19" ht="21" customHeight="1" spans="1:18">
      <c r="A19" s="33" t="s">
        <v>29</v>
      </c>
      <c r="B19" s="33"/>
      <c r="C19" s="33"/>
      <c r="D19" s="74">
        <f>SUM(D13:D18)</f>
        <v>1733.838</v>
      </c>
      <c r="E19" s="67">
        <v>15</v>
      </c>
      <c r="F19" s="44">
        <f t="shared" si="5"/>
        <v>26007.57</v>
      </c>
      <c r="G19" s="74">
        <f>SUM(G13:G18)</f>
        <v>2622.568</v>
      </c>
      <c r="H19" s="68">
        <v>12</v>
      </c>
      <c r="I19" s="37">
        <f t="shared" si="6"/>
        <v>31470.816</v>
      </c>
      <c r="J19" s="74">
        <f>SUM(J13:J18)</f>
        <v>1495.228</v>
      </c>
      <c r="K19" s="68">
        <v>30</v>
      </c>
      <c r="L19" s="37">
        <f t="shared" si="7"/>
        <v>44856.84</v>
      </c>
      <c r="M19" s="74">
        <f>SUM(M15:M18)</f>
        <v>994.008</v>
      </c>
      <c r="N19" s="77">
        <v>10</v>
      </c>
      <c r="O19" s="37">
        <f>M19*10</f>
        <v>9940.08</v>
      </c>
      <c r="P19" s="44">
        <f t="shared" si="3"/>
        <v>112275.306</v>
      </c>
      <c r="Q19" s="74">
        <v>110000</v>
      </c>
      <c r="R19" s="68"/>
    </row>
    <row r="20" ht="21" customHeight="1" spans="1:18">
      <c r="A20" s="65" t="s">
        <v>51</v>
      </c>
      <c r="B20" s="33">
        <v>1</v>
      </c>
      <c r="C20" s="66" t="s">
        <v>52</v>
      </c>
      <c r="D20" s="68">
        <v>2957.59</v>
      </c>
      <c r="E20" s="67">
        <v>15</v>
      </c>
      <c r="F20" s="68">
        <f t="shared" si="5"/>
        <v>44363.85</v>
      </c>
      <c r="G20" s="68">
        <v>2619.58</v>
      </c>
      <c r="H20" s="68">
        <v>12</v>
      </c>
      <c r="I20" s="68">
        <f t="shared" si="6"/>
        <v>31434.96</v>
      </c>
      <c r="J20" s="68">
        <v>2418.65</v>
      </c>
      <c r="K20" s="68">
        <v>30</v>
      </c>
      <c r="L20" s="68">
        <f t="shared" si="7"/>
        <v>72559.5</v>
      </c>
      <c r="M20" s="68"/>
      <c r="N20" s="68"/>
      <c r="O20" s="68"/>
      <c r="P20" s="68">
        <f>F20+I20+L20</f>
        <v>148358.31</v>
      </c>
      <c r="Q20" s="74">
        <f>P20*580000/584762.67</f>
        <v>147149.987874568</v>
      </c>
      <c r="R20" s="68"/>
    </row>
    <row r="21" ht="21" customHeight="1" spans="1:18">
      <c r="A21" s="69"/>
      <c r="B21" s="33">
        <v>2</v>
      </c>
      <c r="C21" s="66" t="s">
        <v>53</v>
      </c>
      <c r="D21" s="68">
        <v>1632.57</v>
      </c>
      <c r="E21" s="67">
        <v>15</v>
      </c>
      <c r="F21" s="68">
        <f t="shared" si="5"/>
        <v>24488.55</v>
      </c>
      <c r="G21" s="68">
        <v>1588.24</v>
      </c>
      <c r="H21" s="68">
        <v>12</v>
      </c>
      <c r="I21" s="68">
        <f t="shared" ref="I21:I27" si="8">G21*12</f>
        <v>19058.88</v>
      </c>
      <c r="J21" s="68">
        <v>1427.1</v>
      </c>
      <c r="K21" s="68">
        <v>30</v>
      </c>
      <c r="L21" s="68">
        <f t="shared" ref="L21:L29" si="9">J21*30</f>
        <v>42813</v>
      </c>
      <c r="M21" s="68"/>
      <c r="N21" s="68"/>
      <c r="O21" s="68"/>
      <c r="P21" s="68">
        <f t="shared" ref="P21:P29" si="10">F21+I21+L21</f>
        <v>86360.43</v>
      </c>
      <c r="Q21" s="74">
        <f t="shared" ref="Q21:Q27" si="11">P21*580000/584762.67</f>
        <v>85657.0570758219</v>
      </c>
      <c r="R21" s="68"/>
    </row>
    <row r="22" ht="21" customHeight="1" spans="1:18">
      <c r="A22" s="69"/>
      <c r="B22" s="33">
        <v>3</v>
      </c>
      <c r="C22" s="66" t="s">
        <v>54</v>
      </c>
      <c r="D22" s="68">
        <v>549.6</v>
      </c>
      <c r="E22" s="67">
        <v>15</v>
      </c>
      <c r="F22" s="68">
        <f t="shared" si="5"/>
        <v>8244</v>
      </c>
      <c r="G22" s="68">
        <v>549.6</v>
      </c>
      <c r="H22" s="68">
        <v>12</v>
      </c>
      <c r="I22" s="68">
        <f t="shared" si="8"/>
        <v>6595.2</v>
      </c>
      <c r="J22" s="68">
        <v>549.6</v>
      </c>
      <c r="K22" s="68">
        <v>30</v>
      </c>
      <c r="L22" s="68">
        <f t="shared" si="9"/>
        <v>16488</v>
      </c>
      <c r="M22" s="68"/>
      <c r="N22" s="68"/>
      <c r="O22" s="68"/>
      <c r="P22" s="68">
        <f t="shared" si="10"/>
        <v>31327.2</v>
      </c>
      <c r="Q22" s="74">
        <f t="shared" si="11"/>
        <v>31072.0518462644</v>
      </c>
      <c r="R22" s="68"/>
    </row>
    <row r="23" ht="21" customHeight="1" spans="1:18">
      <c r="A23" s="69"/>
      <c r="B23" s="33">
        <v>4</v>
      </c>
      <c r="C23" s="66" t="s">
        <v>55</v>
      </c>
      <c r="D23" s="68">
        <v>1755.31</v>
      </c>
      <c r="E23" s="67">
        <v>15</v>
      </c>
      <c r="F23" s="68">
        <f t="shared" si="5"/>
        <v>26329.65</v>
      </c>
      <c r="G23" s="68">
        <v>1710.65</v>
      </c>
      <c r="H23" s="68">
        <v>12</v>
      </c>
      <c r="I23" s="68">
        <f t="shared" si="8"/>
        <v>20527.8</v>
      </c>
      <c r="J23" s="68">
        <v>1352.95</v>
      </c>
      <c r="K23" s="68">
        <v>30</v>
      </c>
      <c r="L23" s="68">
        <f t="shared" si="9"/>
        <v>40588.5</v>
      </c>
      <c r="M23" s="68"/>
      <c r="N23" s="68"/>
      <c r="O23" s="68"/>
      <c r="P23" s="68">
        <f t="shared" si="10"/>
        <v>87445.95</v>
      </c>
      <c r="Q23" s="74">
        <f t="shared" si="11"/>
        <v>86733.7359274319</v>
      </c>
      <c r="R23" s="68"/>
    </row>
    <row r="24" ht="21" customHeight="1" spans="1:18">
      <c r="A24" s="69"/>
      <c r="B24" s="33">
        <v>5</v>
      </c>
      <c r="C24" s="66" t="s">
        <v>56</v>
      </c>
      <c r="D24" s="68">
        <v>1765.24</v>
      </c>
      <c r="E24" s="67">
        <v>15</v>
      </c>
      <c r="F24" s="68">
        <f t="shared" si="5"/>
        <v>26478.6</v>
      </c>
      <c r="G24" s="68">
        <v>1703.25</v>
      </c>
      <c r="H24" s="68">
        <v>12</v>
      </c>
      <c r="I24" s="68">
        <f t="shared" si="8"/>
        <v>20439</v>
      </c>
      <c r="J24" s="68">
        <v>1557.27</v>
      </c>
      <c r="K24" s="68">
        <v>30</v>
      </c>
      <c r="L24" s="68">
        <f t="shared" si="9"/>
        <v>46718.1</v>
      </c>
      <c r="M24" s="68"/>
      <c r="N24" s="68"/>
      <c r="O24" s="68"/>
      <c r="P24" s="68">
        <f t="shared" si="10"/>
        <v>93635.7</v>
      </c>
      <c r="Q24" s="74">
        <f t="shared" si="11"/>
        <v>92873.0727630066</v>
      </c>
      <c r="R24" s="68"/>
    </row>
    <row r="25" ht="21" customHeight="1" spans="1:18">
      <c r="A25" s="69"/>
      <c r="B25" s="33">
        <v>6</v>
      </c>
      <c r="C25" s="66" t="s">
        <v>57</v>
      </c>
      <c r="D25" s="68">
        <v>790.9</v>
      </c>
      <c r="E25" s="67">
        <v>15</v>
      </c>
      <c r="F25" s="68">
        <f t="shared" si="5"/>
        <v>11863.5</v>
      </c>
      <c r="G25" s="68">
        <v>790.9</v>
      </c>
      <c r="H25" s="68">
        <v>12</v>
      </c>
      <c r="I25" s="68">
        <f t="shared" si="8"/>
        <v>9490.8</v>
      </c>
      <c r="J25" s="68">
        <v>790.9</v>
      </c>
      <c r="K25" s="68">
        <v>30</v>
      </c>
      <c r="L25" s="68">
        <f t="shared" si="9"/>
        <v>23727</v>
      </c>
      <c r="M25" s="68"/>
      <c r="N25" s="68"/>
      <c r="O25" s="68"/>
      <c r="P25" s="68">
        <f t="shared" si="10"/>
        <v>45081.3</v>
      </c>
      <c r="Q25" s="74">
        <f t="shared" si="11"/>
        <v>44714.1299221443</v>
      </c>
      <c r="R25" s="68"/>
    </row>
    <row r="26" ht="21" customHeight="1" spans="1:18">
      <c r="A26" s="69"/>
      <c r="B26" s="33">
        <v>7</v>
      </c>
      <c r="C26" s="66" t="s">
        <v>58</v>
      </c>
      <c r="D26" s="68">
        <v>1758.06</v>
      </c>
      <c r="E26" s="67">
        <v>15</v>
      </c>
      <c r="F26" s="68">
        <f t="shared" si="5"/>
        <v>26370.9</v>
      </c>
      <c r="G26" s="68">
        <v>1700.39</v>
      </c>
      <c r="H26" s="68">
        <v>12</v>
      </c>
      <c r="I26" s="68">
        <f t="shared" si="8"/>
        <v>20404.68</v>
      </c>
      <c r="J26" s="68">
        <v>1525.94</v>
      </c>
      <c r="K26" s="68">
        <v>30</v>
      </c>
      <c r="L26" s="68">
        <f t="shared" si="9"/>
        <v>45778.2</v>
      </c>
      <c r="M26" s="68"/>
      <c r="N26" s="68"/>
      <c r="O26" s="68"/>
      <c r="P26" s="68">
        <f t="shared" si="10"/>
        <v>92553.78</v>
      </c>
      <c r="Q26" s="74">
        <f t="shared" si="11"/>
        <v>91799.9645907629</v>
      </c>
      <c r="R26" s="68"/>
    </row>
    <row r="27" ht="21" customHeight="1" spans="1:18">
      <c r="A27" s="69"/>
      <c r="B27" s="75" t="s">
        <v>29</v>
      </c>
      <c r="C27" s="76"/>
      <c r="D27" s="68">
        <f>SUM(D20:D26)</f>
        <v>11209.27</v>
      </c>
      <c r="E27" s="67">
        <v>15</v>
      </c>
      <c r="F27" s="68">
        <f t="shared" si="5"/>
        <v>168139.05</v>
      </c>
      <c r="G27" s="68">
        <f>SUM(G20:G26)</f>
        <v>10662.61</v>
      </c>
      <c r="H27" s="68">
        <v>12</v>
      </c>
      <c r="I27" s="68">
        <f t="shared" si="8"/>
        <v>127951.32</v>
      </c>
      <c r="J27" s="68">
        <f>SUM(J20:J26)</f>
        <v>9622.41</v>
      </c>
      <c r="K27" s="68">
        <v>30</v>
      </c>
      <c r="L27" s="68">
        <f t="shared" si="9"/>
        <v>288672.3</v>
      </c>
      <c r="M27" s="68"/>
      <c r="N27" s="68"/>
      <c r="O27" s="68"/>
      <c r="P27" s="68">
        <f t="shared" si="10"/>
        <v>584762.67</v>
      </c>
      <c r="Q27" s="74">
        <f t="shared" si="11"/>
        <v>580000</v>
      </c>
      <c r="R27" s="68"/>
    </row>
    <row r="28" ht="33" customHeight="1" spans="1:18">
      <c r="A28" s="66" t="s">
        <v>59</v>
      </c>
      <c r="B28" s="68">
        <v>1</v>
      </c>
      <c r="C28" s="68" t="s">
        <v>60</v>
      </c>
      <c r="D28" s="68"/>
      <c r="E28" s="67"/>
      <c r="F28" s="68"/>
      <c r="G28" s="68"/>
      <c r="H28" s="68"/>
      <c r="I28" s="68"/>
      <c r="J28" s="68">
        <v>795</v>
      </c>
      <c r="K28" s="68">
        <v>30</v>
      </c>
      <c r="L28" s="68">
        <f t="shared" si="9"/>
        <v>23850</v>
      </c>
      <c r="M28" s="68"/>
      <c r="N28" s="68"/>
      <c r="O28" s="68"/>
      <c r="P28" s="68">
        <f t="shared" si="10"/>
        <v>23850</v>
      </c>
      <c r="Q28" s="74">
        <v>23555.5555555556</v>
      </c>
      <c r="R28" s="66"/>
    </row>
    <row r="29" ht="33" customHeight="1" spans="1:18">
      <c r="A29" s="66" t="s">
        <v>61</v>
      </c>
      <c r="B29" s="68">
        <v>1</v>
      </c>
      <c r="C29" s="68" t="s">
        <v>62</v>
      </c>
      <c r="D29" s="68">
        <v>45</v>
      </c>
      <c r="E29" s="67">
        <v>15</v>
      </c>
      <c r="F29" s="68">
        <f>D29*15</f>
        <v>675</v>
      </c>
      <c r="G29" s="68">
        <v>45</v>
      </c>
      <c r="H29" s="68">
        <v>12</v>
      </c>
      <c r="I29" s="68">
        <f>G29*12</f>
        <v>540</v>
      </c>
      <c r="J29" s="68">
        <v>45</v>
      </c>
      <c r="K29" s="68">
        <v>30</v>
      </c>
      <c r="L29" s="68">
        <f t="shared" si="9"/>
        <v>1350</v>
      </c>
      <c r="M29" s="79"/>
      <c r="N29" s="79"/>
      <c r="O29" s="79"/>
      <c r="P29" s="68">
        <f t="shared" si="10"/>
        <v>2565</v>
      </c>
      <c r="Q29" s="68">
        <v>2111.74</v>
      </c>
      <c r="R29" s="66"/>
    </row>
    <row r="30" ht="22" customHeight="1" spans="1:18">
      <c r="A30" s="68" t="s">
        <v>29</v>
      </c>
      <c r="B30" s="68"/>
      <c r="C30" s="68"/>
      <c r="D30" s="74">
        <f>D29+D28+D27+D19+D12</f>
        <v>15957.008</v>
      </c>
      <c r="E30" s="67">
        <v>15</v>
      </c>
      <c r="F30" s="74">
        <f t="shared" ref="E30:Q30" si="12">F29+F28+F27+F19+F12</f>
        <v>239355.12</v>
      </c>
      <c r="G30" s="74">
        <f t="shared" si="12"/>
        <v>15612.408</v>
      </c>
      <c r="H30" s="77">
        <v>12</v>
      </c>
      <c r="I30" s="74">
        <f t="shared" si="12"/>
        <v>187348.896</v>
      </c>
      <c r="J30" s="74">
        <f t="shared" si="12"/>
        <v>14350.968</v>
      </c>
      <c r="K30" s="80">
        <v>30</v>
      </c>
      <c r="L30" s="74">
        <f t="shared" si="12"/>
        <v>430529.04</v>
      </c>
      <c r="M30" s="74">
        <f t="shared" si="12"/>
        <v>1663.648</v>
      </c>
      <c r="N30" s="77">
        <f t="shared" si="12"/>
        <v>20</v>
      </c>
      <c r="O30" s="74">
        <f t="shared" si="12"/>
        <v>16636.48</v>
      </c>
      <c r="P30" s="74">
        <f t="shared" si="12"/>
        <v>873869.536</v>
      </c>
      <c r="Q30" s="74">
        <f t="shared" si="12"/>
        <v>865667.295555556</v>
      </c>
      <c r="R30" s="68"/>
    </row>
  </sheetData>
  <mergeCells count="20">
    <mergeCell ref="A1:R1"/>
    <mergeCell ref="A2:R2"/>
    <mergeCell ref="D3:O3"/>
    <mergeCell ref="D4:F4"/>
    <mergeCell ref="G4:I4"/>
    <mergeCell ref="J4:L4"/>
    <mergeCell ref="M4:O4"/>
    <mergeCell ref="A12:C12"/>
    <mergeCell ref="A19:C19"/>
    <mergeCell ref="B27:C27"/>
    <mergeCell ref="A30:C30"/>
    <mergeCell ref="A3:A5"/>
    <mergeCell ref="A6:A11"/>
    <mergeCell ref="A13:A18"/>
    <mergeCell ref="A20:A27"/>
    <mergeCell ref="B3:B5"/>
    <mergeCell ref="C3:C5"/>
    <mergeCell ref="P3:P5"/>
    <mergeCell ref="Q3:Q5"/>
    <mergeCell ref="R3:R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7" workbookViewId="0">
      <selection activeCell="B27" sqref="B27"/>
    </sheetView>
  </sheetViews>
  <sheetFormatPr defaultColWidth="8.88888888888889" defaultRowHeight="14.4"/>
  <cols>
    <col min="1" max="1" width="5.33333333333333" style="58" customWidth="1"/>
    <col min="2" max="2" width="9.11111111111111" style="58" customWidth="1"/>
    <col min="3" max="3" width="7.5" style="58" customWidth="1"/>
    <col min="4" max="4" width="7.88888888888889" style="58" customWidth="1"/>
    <col min="5" max="5" width="11.3333333333333" style="58" customWidth="1"/>
    <col min="6" max="6" width="9.22222222222222" style="58" customWidth="1"/>
    <col min="7" max="7" width="8.11111111111111" style="58" customWidth="1"/>
    <col min="8" max="8" width="11.8888888888889" style="58" customWidth="1"/>
    <col min="9" max="9" width="9" style="58" customWidth="1"/>
    <col min="10" max="10" width="8.33333333333333" style="58" customWidth="1"/>
    <col min="11" max="11" width="10.4444444444444" style="58" customWidth="1"/>
    <col min="12" max="12" width="15.5555555555556" style="58" customWidth="1"/>
    <col min="13" max="13" width="14" style="58" customWidth="1"/>
    <col min="14" max="14" width="9.88888888888889" style="58" customWidth="1"/>
    <col min="15" max="15" width="12.8888888888889" style="58"/>
    <col min="16" max="16384" width="8.88888888888889" style="58"/>
  </cols>
  <sheetData>
    <row r="1" s="58" customFormat="1" ht="22" customHeight="1" spans="1:14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8" customFormat="1" ht="26" customHeight="1" spans="1:14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="58" customFormat="1" ht="16" customHeight="1" spans="1:14">
      <c r="A3" s="61" t="s">
        <v>36</v>
      </c>
      <c r="B3" s="61" t="s">
        <v>65</v>
      </c>
      <c r="C3" s="62" t="s">
        <v>6</v>
      </c>
      <c r="D3" s="62"/>
      <c r="E3" s="62"/>
      <c r="F3" s="62"/>
      <c r="G3" s="62"/>
      <c r="H3" s="62"/>
      <c r="I3" s="62"/>
      <c r="J3" s="62"/>
      <c r="K3" s="62"/>
      <c r="L3" s="4" t="s">
        <v>7</v>
      </c>
      <c r="M3" s="13" t="s">
        <v>8</v>
      </c>
      <c r="N3" s="61" t="s">
        <v>9</v>
      </c>
    </row>
    <row r="4" s="58" customFormat="1" ht="16" customHeight="1" spans="1:14">
      <c r="A4" s="19"/>
      <c r="B4" s="19"/>
      <c r="C4" s="19" t="s">
        <v>10</v>
      </c>
      <c r="D4" s="19"/>
      <c r="E4" s="19"/>
      <c r="F4" s="19" t="s">
        <v>11</v>
      </c>
      <c r="G4" s="19"/>
      <c r="H4" s="19"/>
      <c r="I4" s="19" t="s">
        <v>12</v>
      </c>
      <c r="J4" s="19"/>
      <c r="K4" s="19"/>
      <c r="L4" s="7"/>
      <c r="M4" s="15"/>
      <c r="N4" s="8"/>
    </row>
    <row r="5" s="58" customFormat="1" ht="16" customHeight="1" spans="1:14">
      <c r="A5" s="19"/>
      <c r="B5" s="19"/>
      <c r="C5" s="63" t="s">
        <v>13</v>
      </c>
      <c r="D5" s="61" t="s">
        <v>14</v>
      </c>
      <c r="E5" s="19" t="s">
        <v>66</v>
      </c>
      <c r="F5" s="63" t="s">
        <v>13</v>
      </c>
      <c r="G5" s="61" t="s">
        <v>14</v>
      </c>
      <c r="H5" s="19" t="s">
        <v>66</v>
      </c>
      <c r="I5" s="63" t="s">
        <v>13</v>
      </c>
      <c r="J5" s="61" t="s">
        <v>14</v>
      </c>
      <c r="K5" s="19" t="s">
        <v>66</v>
      </c>
      <c r="L5" s="7"/>
      <c r="M5" s="16"/>
      <c r="N5" s="8"/>
    </row>
    <row r="6" s="58" customFormat="1" ht="16" customHeight="1" spans="1:14">
      <c r="A6" s="8">
        <v>1</v>
      </c>
      <c r="B6" s="8" t="s">
        <v>67</v>
      </c>
      <c r="C6" s="8">
        <v>1491.53</v>
      </c>
      <c r="D6" s="8">
        <v>15</v>
      </c>
      <c r="E6" s="8">
        <f t="shared" ref="E6:E27" si="0">C6*D6</f>
        <v>22372.95</v>
      </c>
      <c r="F6" s="8">
        <v>1491.53</v>
      </c>
      <c r="G6" s="8">
        <v>12</v>
      </c>
      <c r="H6" s="8">
        <f t="shared" ref="H6:H27" si="1">F6*G6</f>
        <v>17898.36</v>
      </c>
      <c r="I6" s="8"/>
      <c r="J6" s="8">
        <v>30</v>
      </c>
      <c r="K6" s="8"/>
      <c r="L6" s="27">
        <f>E6+H6+K6</f>
        <v>40271.31</v>
      </c>
      <c r="M6" s="27">
        <f>L6*1220000/1220492.52</f>
        <v>40255.0588347727</v>
      </c>
      <c r="N6" s="17"/>
    </row>
    <row r="7" s="58" customFormat="1" ht="16" customHeight="1" spans="1:14">
      <c r="A7" s="8">
        <v>2</v>
      </c>
      <c r="B7" s="8" t="s">
        <v>68</v>
      </c>
      <c r="C7" s="24">
        <v>906.77</v>
      </c>
      <c r="D7" s="8">
        <v>15</v>
      </c>
      <c r="E7" s="8">
        <f t="shared" si="0"/>
        <v>13601.55</v>
      </c>
      <c r="F7" s="8">
        <v>906.77</v>
      </c>
      <c r="G7" s="8">
        <v>12</v>
      </c>
      <c r="H7" s="8">
        <f t="shared" si="1"/>
        <v>10881.24</v>
      </c>
      <c r="I7" s="8">
        <v>896.11</v>
      </c>
      <c r="J7" s="8">
        <v>30</v>
      </c>
      <c r="K7" s="8">
        <f t="shared" ref="K6:K27" si="2">I7*J7</f>
        <v>26883.3</v>
      </c>
      <c r="L7" s="27">
        <f t="shared" ref="L7:L28" si="3">E7+H7+K7</f>
        <v>51366.09</v>
      </c>
      <c r="M7" s="27">
        <f t="shared" ref="M7:M27" si="4">L7*1220000/1220492.52</f>
        <v>51345.3616249938</v>
      </c>
      <c r="N7" s="17"/>
    </row>
    <row r="8" s="58" customFormat="1" ht="16" customHeight="1" spans="1:14">
      <c r="A8" s="8">
        <v>3</v>
      </c>
      <c r="B8" s="8" t="s">
        <v>69</v>
      </c>
      <c r="C8" s="8">
        <v>313.9</v>
      </c>
      <c r="D8" s="8">
        <v>15</v>
      </c>
      <c r="E8" s="8">
        <f t="shared" si="0"/>
        <v>4708.5</v>
      </c>
      <c r="F8" s="8">
        <v>313.9</v>
      </c>
      <c r="G8" s="8">
        <v>12</v>
      </c>
      <c r="H8" s="8">
        <f t="shared" si="1"/>
        <v>3766.8</v>
      </c>
      <c r="I8" s="8">
        <v>310.38</v>
      </c>
      <c r="J8" s="8">
        <v>30</v>
      </c>
      <c r="K8" s="8">
        <f t="shared" si="2"/>
        <v>9311.4</v>
      </c>
      <c r="L8" s="27">
        <f t="shared" si="3"/>
        <v>17786.7</v>
      </c>
      <c r="M8" s="27">
        <f t="shared" si="4"/>
        <v>17779.5223193994</v>
      </c>
      <c r="N8" s="17"/>
    </row>
    <row r="9" s="58" customFormat="1" ht="16" customHeight="1" spans="1:14">
      <c r="A9" s="8">
        <v>4</v>
      </c>
      <c r="B9" s="8" t="s">
        <v>70</v>
      </c>
      <c r="C9" s="8">
        <v>1872.62</v>
      </c>
      <c r="D9" s="8">
        <v>15</v>
      </c>
      <c r="E9" s="8">
        <f t="shared" si="0"/>
        <v>28089.3</v>
      </c>
      <c r="F9" s="8">
        <v>1872.62</v>
      </c>
      <c r="G9" s="8">
        <v>12</v>
      </c>
      <c r="H9" s="8">
        <f t="shared" si="1"/>
        <v>22471.44</v>
      </c>
      <c r="I9" s="8">
        <v>1857.31</v>
      </c>
      <c r="J9" s="8">
        <v>30</v>
      </c>
      <c r="K9" s="8">
        <f t="shared" si="2"/>
        <v>55719.3</v>
      </c>
      <c r="L9" s="27">
        <f t="shared" si="3"/>
        <v>106280.04</v>
      </c>
      <c r="M9" s="27">
        <f t="shared" si="4"/>
        <v>106237.151539446</v>
      </c>
      <c r="N9" s="17"/>
    </row>
    <row r="10" s="58" customFormat="1" ht="16" customHeight="1" spans="1:14">
      <c r="A10" s="8">
        <v>5</v>
      </c>
      <c r="B10" s="8" t="s">
        <v>71</v>
      </c>
      <c r="C10" s="8">
        <v>1133.23</v>
      </c>
      <c r="D10" s="8">
        <v>15</v>
      </c>
      <c r="E10" s="8">
        <f t="shared" si="0"/>
        <v>16998.45</v>
      </c>
      <c r="F10" s="8">
        <v>1133.23</v>
      </c>
      <c r="G10" s="8">
        <v>12</v>
      </c>
      <c r="H10" s="8">
        <f t="shared" si="1"/>
        <v>13598.76</v>
      </c>
      <c r="I10" s="8">
        <v>1078.69</v>
      </c>
      <c r="J10" s="8">
        <v>30</v>
      </c>
      <c r="K10" s="8">
        <f t="shared" si="2"/>
        <v>32360.7</v>
      </c>
      <c r="L10" s="27">
        <f t="shared" si="3"/>
        <v>62957.91</v>
      </c>
      <c r="M10" s="27">
        <f t="shared" si="4"/>
        <v>62932.5038386962</v>
      </c>
      <c r="N10" s="17"/>
    </row>
    <row r="11" s="58" customFormat="1" ht="16" customHeight="1" spans="1:14">
      <c r="A11" s="8">
        <v>6</v>
      </c>
      <c r="B11" s="8" t="s">
        <v>72</v>
      </c>
      <c r="C11" s="8">
        <v>485.32</v>
      </c>
      <c r="D11" s="8">
        <v>15</v>
      </c>
      <c r="E11" s="8">
        <f t="shared" si="0"/>
        <v>7279.8</v>
      </c>
      <c r="F11" s="8">
        <v>485.32</v>
      </c>
      <c r="G11" s="8">
        <v>12</v>
      </c>
      <c r="H11" s="8">
        <f t="shared" si="1"/>
        <v>5823.84</v>
      </c>
      <c r="I11" s="8">
        <v>457.52</v>
      </c>
      <c r="J11" s="8">
        <v>30</v>
      </c>
      <c r="K11" s="8">
        <f t="shared" si="2"/>
        <v>13725.6</v>
      </c>
      <c r="L11" s="27">
        <f t="shared" si="3"/>
        <v>26829.24</v>
      </c>
      <c r="M11" s="27">
        <f t="shared" si="4"/>
        <v>26818.4132746672</v>
      </c>
      <c r="N11" s="17"/>
    </row>
    <row r="12" s="58" customFormat="1" ht="16" customHeight="1" spans="1:14">
      <c r="A12" s="8">
        <v>7</v>
      </c>
      <c r="B12" s="8" t="s">
        <v>73</v>
      </c>
      <c r="C12" s="8">
        <v>1651.14</v>
      </c>
      <c r="D12" s="8">
        <v>15</v>
      </c>
      <c r="E12" s="8">
        <f t="shared" si="0"/>
        <v>24767.1</v>
      </c>
      <c r="F12" s="8">
        <v>1651.14</v>
      </c>
      <c r="G12" s="8">
        <v>12</v>
      </c>
      <c r="H12" s="8">
        <f t="shared" si="1"/>
        <v>19813.68</v>
      </c>
      <c r="I12" s="8">
        <v>1611.21</v>
      </c>
      <c r="J12" s="8">
        <v>30</v>
      </c>
      <c r="K12" s="8">
        <f t="shared" si="2"/>
        <v>48336.3</v>
      </c>
      <c r="L12" s="27">
        <f t="shared" si="3"/>
        <v>92917.08</v>
      </c>
      <c r="M12" s="27">
        <f t="shared" si="4"/>
        <v>92879.5840551321</v>
      </c>
      <c r="N12" s="17"/>
    </row>
    <row r="13" s="58" customFormat="1" ht="16" customHeight="1" spans="1:14">
      <c r="A13" s="8">
        <v>8</v>
      </c>
      <c r="B13" s="8" t="s">
        <v>74</v>
      </c>
      <c r="C13" s="8">
        <v>705.89</v>
      </c>
      <c r="D13" s="8">
        <v>15</v>
      </c>
      <c r="E13" s="8">
        <f t="shared" si="0"/>
        <v>10588.35</v>
      </c>
      <c r="F13" s="8">
        <v>705.89</v>
      </c>
      <c r="G13" s="8">
        <v>12</v>
      </c>
      <c r="H13" s="8">
        <f t="shared" si="1"/>
        <v>8470.68</v>
      </c>
      <c r="I13" s="8">
        <v>445.58</v>
      </c>
      <c r="J13" s="8">
        <v>30</v>
      </c>
      <c r="K13" s="8">
        <f t="shared" si="2"/>
        <v>13367.4</v>
      </c>
      <c r="L13" s="27">
        <f t="shared" si="3"/>
        <v>32426.43</v>
      </c>
      <c r="M13" s="27">
        <f t="shared" si="4"/>
        <v>32413.3445733858</v>
      </c>
      <c r="N13" s="17"/>
    </row>
    <row r="14" s="58" customFormat="1" ht="16" customHeight="1" spans="1:14">
      <c r="A14" s="8">
        <v>9</v>
      </c>
      <c r="B14" s="8" t="s">
        <v>75</v>
      </c>
      <c r="C14" s="8">
        <v>584.33</v>
      </c>
      <c r="D14" s="8">
        <v>15</v>
      </c>
      <c r="E14" s="8">
        <f t="shared" si="0"/>
        <v>8764.95</v>
      </c>
      <c r="F14" s="8">
        <v>584.33</v>
      </c>
      <c r="G14" s="8">
        <v>12</v>
      </c>
      <c r="H14" s="8">
        <f t="shared" si="1"/>
        <v>7011.96</v>
      </c>
      <c r="I14" s="8">
        <v>575.56</v>
      </c>
      <c r="J14" s="8">
        <v>30</v>
      </c>
      <c r="K14" s="8">
        <f t="shared" si="2"/>
        <v>17266.8</v>
      </c>
      <c r="L14" s="27">
        <f t="shared" si="3"/>
        <v>33043.71</v>
      </c>
      <c r="M14" s="27">
        <f t="shared" si="4"/>
        <v>33030.3754749763</v>
      </c>
      <c r="N14" s="17"/>
    </row>
    <row r="15" s="58" customFormat="1" ht="16" customHeight="1" spans="1:14">
      <c r="A15" s="8">
        <v>10</v>
      </c>
      <c r="B15" s="8" t="s">
        <v>76</v>
      </c>
      <c r="C15" s="8">
        <v>776.26</v>
      </c>
      <c r="D15" s="8">
        <v>15</v>
      </c>
      <c r="E15" s="8">
        <f t="shared" si="0"/>
        <v>11643.9</v>
      </c>
      <c r="F15" s="24">
        <v>776.26</v>
      </c>
      <c r="G15" s="8">
        <v>12</v>
      </c>
      <c r="H15" s="8">
        <f t="shared" si="1"/>
        <v>9315.12</v>
      </c>
      <c r="I15" s="8">
        <v>760.61</v>
      </c>
      <c r="J15" s="8">
        <v>30</v>
      </c>
      <c r="K15" s="8">
        <f t="shared" si="2"/>
        <v>22818.3</v>
      </c>
      <c r="L15" s="27">
        <f t="shared" si="3"/>
        <v>43777.32</v>
      </c>
      <c r="M15" s="27">
        <f t="shared" si="4"/>
        <v>43759.6540124637</v>
      </c>
      <c r="N15" s="17"/>
    </row>
    <row r="16" s="58" customFormat="1" ht="16" customHeight="1" spans="1:14">
      <c r="A16" s="8">
        <v>11</v>
      </c>
      <c r="B16" s="8" t="s">
        <v>77</v>
      </c>
      <c r="C16" s="8">
        <v>547.45</v>
      </c>
      <c r="D16" s="8">
        <v>15</v>
      </c>
      <c r="E16" s="8">
        <f t="shared" si="0"/>
        <v>8211.75</v>
      </c>
      <c r="F16" s="8">
        <v>547.45</v>
      </c>
      <c r="G16" s="8">
        <v>12</v>
      </c>
      <c r="H16" s="8">
        <f t="shared" si="1"/>
        <v>6569.4</v>
      </c>
      <c r="I16" s="8">
        <v>340.72</v>
      </c>
      <c r="J16" s="8">
        <v>30</v>
      </c>
      <c r="K16" s="8">
        <f t="shared" si="2"/>
        <v>10221.6</v>
      </c>
      <c r="L16" s="27">
        <f t="shared" si="3"/>
        <v>25002.75</v>
      </c>
      <c r="M16" s="27">
        <f t="shared" si="4"/>
        <v>24992.660340106</v>
      </c>
      <c r="N16" s="17"/>
    </row>
    <row r="17" s="58" customFormat="1" ht="16" customHeight="1" spans="1:14">
      <c r="A17" s="8">
        <v>12</v>
      </c>
      <c r="B17" s="8" t="s">
        <v>78</v>
      </c>
      <c r="C17" s="8">
        <v>350.68</v>
      </c>
      <c r="D17" s="8">
        <v>15</v>
      </c>
      <c r="E17" s="8">
        <f t="shared" si="0"/>
        <v>5260.2</v>
      </c>
      <c r="F17" s="8">
        <v>350.68</v>
      </c>
      <c r="G17" s="8">
        <v>12</v>
      </c>
      <c r="H17" s="8">
        <f t="shared" si="1"/>
        <v>4208.16</v>
      </c>
      <c r="I17" s="8">
        <v>322.96</v>
      </c>
      <c r="J17" s="8">
        <v>30</v>
      </c>
      <c r="K17" s="8">
        <f t="shared" si="2"/>
        <v>9688.8</v>
      </c>
      <c r="L17" s="27">
        <f t="shared" si="3"/>
        <v>19157.16</v>
      </c>
      <c r="M17" s="27">
        <f t="shared" si="4"/>
        <v>19149.4292812216</v>
      </c>
      <c r="N17" s="17"/>
    </row>
    <row r="18" s="58" customFormat="1" ht="16" customHeight="1" spans="1:14">
      <c r="A18" s="8">
        <v>13</v>
      </c>
      <c r="B18" s="8" t="s">
        <v>79</v>
      </c>
      <c r="C18" s="8">
        <v>566.01</v>
      </c>
      <c r="D18" s="8">
        <v>15</v>
      </c>
      <c r="E18" s="8">
        <f t="shared" si="0"/>
        <v>8490.15</v>
      </c>
      <c r="F18" s="8">
        <v>566.01</v>
      </c>
      <c r="G18" s="8">
        <v>12</v>
      </c>
      <c r="H18" s="8">
        <f t="shared" si="1"/>
        <v>6792.12</v>
      </c>
      <c r="I18" s="8">
        <v>539.32</v>
      </c>
      <c r="J18" s="8">
        <v>30</v>
      </c>
      <c r="K18" s="8">
        <f t="shared" si="2"/>
        <v>16179.6</v>
      </c>
      <c r="L18" s="27">
        <f t="shared" si="3"/>
        <v>31461.87</v>
      </c>
      <c r="M18" s="27">
        <f t="shared" si="4"/>
        <v>31449.1738138633</v>
      </c>
      <c r="N18" s="17"/>
    </row>
    <row r="19" s="58" customFormat="1" ht="16" customHeight="1" spans="1:14">
      <c r="A19" s="8">
        <v>14</v>
      </c>
      <c r="B19" s="8" t="s">
        <v>80</v>
      </c>
      <c r="C19" s="8">
        <v>1482.13</v>
      </c>
      <c r="D19" s="8">
        <v>15</v>
      </c>
      <c r="E19" s="8">
        <f t="shared" si="0"/>
        <v>22231.95</v>
      </c>
      <c r="F19" s="8">
        <v>1482.13</v>
      </c>
      <c r="G19" s="8">
        <v>12</v>
      </c>
      <c r="H19" s="8">
        <f t="shared" si="1"/>
        <v>17785.56</v>
      </c>
      <c r="I19" s="8">
        <v>1439.85</v>
      </c>
      <c r="J19" s="8">
        <v>30</v>
      </c>
      <c r="K19" s="8">
        <f t="shared" si="2"/>
        <v>43195.5</v>
      </c>
      <c r="L19" s="27">
        <f t="shared" si="3"/>
        <v>83213.01</v>
      </c>
      <c r="M19" s="27">
        <f t="shared" si="4"/>
        <v>83179.4300550076</v>
      </c>
      <c r="N19" s="17"/>
    </row>
    <row r="20" s="58" customFormat="1" ht="16" customHeight="1" spans="1:14">
      <c r="A20" s="8">
        <v>15</v>
      </c>
      <c r="B20" s="8" t="s">
        <v>81</v>
      </c>
      <c r="C20" s="8">
        <v>353.61</v>
      </c>
      <c r="D20" s="8">
        <v>15</v>
      </c>
      <c r="E20" s="8">
        <f t="shared" si="0"/>
        <v>5304.15</v>
      </c>
      <c r="F20" s="8">
        <v>353.61</v>
      </c>
      <c r="G20" s="8">
        <v>12</v>
      </c>
      <c r="H20" s="8">
        <f t="shared" si="1"/>
        <v>4243.32</v>
      </c>
      <c r="I20" s="8">
        <v>268.3</v>
      </c>
      <c r="J20" s="8">
        <v>30</v>
      </c>
      <c r="K20" s="8">
        <f t="shared" si="2"/>
        <v>8049</v>
      </c>
      <c r="L20" s="27">
        <f t="shared" si="3"/>
        <v>17596.47</v>
      </c>
      <c r="M20" s="27">
        <f t="shared" si="4"/>
        <v>17589.3690851952</v>
      </c>
      <c r="N20" s="17"/>
    </row>
    <row r="21" s="58" customFormat="1" ht="16" customHeight="1" spans="1:14">
      <c r="A21" s="8">
        <v>16</v>
      </c>
      <c r="B21" s="8" t="s">
        <v>82</v>
      </c>
      <c r="C21" s="8">
        <v>1586.4</v>
      </c>
      <c r="D21" s="8">
        <v>15</v>
      </c>
      <c r="E21" s="8">
        <f t="shared" si="0"/>
        <v>23796</v>
      </c>
      <c r="F21" s="8">
        <v>1586.4</v>
      </c>
      <c r="G21" s="8">
        <v>12</v>
      </c>
      <c r="H21" s="8">
        <f t="shared" si="1"/>
        <v>19036.8</v>
      </c>
      <c r="I21" s="8">
        <v>1227.72</v>
      </c>
      <c r="J21" s="8">
        <v>30</v>
      </c>
      <c r="K21" s="8">
        <f t="shared" si="2"/>
        <v>36831.6</v>
      </c>
      <c r="L21" s="27">
        <f t="shared" si="3"/>
        <v>79664.4</v>
      </c>
      <c r="M21" s="27">
        <f t="shared" si="4"/>
        <v>79632.252068206</v>
      </c>
      <c r="N21" s="17"/>
    </row>
    <row r="22" s="58" customFormat="1" ht="16" customHeight="1" spans="1:14">
      <c r="A22" s="8">
        <v>17</v>
      </c>
      <c r="B22" s="8" t="s">
        <v>83</v>
      </c>
      <c r="C22" s="8">
        <v>1757.99</v>
      </c>
      <c r="D22" s="8">
        <v>15</v>
      </c>
      <c r="E22" s="8">
        <f t="shared" si="0"/>
        <v>26369.85</v>
      </c>
      <c r="F22" s="8">
        <v>1757.99</v>
      </c>
      <c r="G22" s="8">
        <v>12</v>
      </c>
      <c r="H22" s="8">
        <f t="shared" si="1"/>
        <v>21095.88</v>
      </c>
      <c r="I22" s="8">
        <v>1310.88</v>
      </c>
      <c r="J22" s="8">
        <v>30</v>
      </c>
      <c r="K22" s="8">
        <f t="shared" si="2"/>
        <v>39326.4</v>
      </c>
      <c r="L22" s="27">
        <f t="shared" si="3"/>
        <v>86792.13</v>
      </c>
      <c r="M22" s="27">
        <f t="shared" si="4"/>
        <v>86757.1057297426</v>
      </c>
      <c r="N22" s="17"/>
    </row>
    <row r="23" s="58" customFormat="1" ht="16" customHeight="1" spans="1:14">
      <c r="A23" s="8">
        <v>18</v>
      </c>
      <c r="B23" s="8" t="s">
        <v>84</v>
      </c>
      <c r="C23" s="8">
        <v>1696.61</v>
      </c>
      <c r="D23" s="8">
        <v>15</v>
      </c>
      <c r="E23" s="8">
        <f t="shared" si="0"/>
        <v>25449.15</v>
      </c>
      <c r="F23" s="8">
        <v>1696.61</v>
      </c>
      <c r="G23" s="8">
        <v>12</v>
      </c>
      <c r="H23" s="8">
        <f t="shared" si="1"/>
        <v>20359.32</v>
      </c>
      <c r="I23" s="24">
        <v>1162.14</v>
      </c>
      <c r="J23" s="8">
        <v>30</v>
      </c>
      <c r="K23" s="8">
        <f t="shared" si="2"/>
        <v>34864.2</v>
      </c>
      <c r="L23" s="27">
        <f t="shared" si="3"/>
        <v>80672.67</v>
      </c>
      <c r="M23" s="27">
        <f t="shared" si="4"/>
        <v>80640.1151889075</v>
      </c>
      <c r="N23" s="17"/>
    </row>
    <row r="24" s="58" customFormat="1" ht="16" customHeight="1" spans="1:14">
      <c r="A24" s="8">
        <v>19</v>
      </c>
      <c r="B24" s="24" t="s">
        <v>85</v>
      </c>
      <c r="C24" s="8">
        <v>3093.01</v>
      </c>
      <c r="D24" s="8">
        <v>15</v>
      </c>
      <c r="E24" s="8">
        <f t="shared" si="0"/>
        <v>46395.15</v>
      </c>
      <c r="F24" s="8">
        <v>3093.01</v>
      </c>
      <c r="G24" s="8">
        <v>12</v>
      </c>
      <c r="H24" s="8">
        <f t="shared" si="1"/>
        <v>37116.12</v>
      </c>
      <c r="I24" s="24">
        <v>2487.47</v>
      </c>
      <c r="J24" s="8">
        <v>30</v>
      </c>
      <c r="K24" s="8">
        <f t="shared" si="2"/>
        <v>74624.1</v>
      </c>
      <c r="L24" s="27">
        <f t="shared" si="3"/>
        <v>158135.37</v>
      </c>
      <c r="M24" s="27">
        <f t="shared" si="4"/>
        <v>158071.555735548</v>
      </c>
      <c r="N24" s="17"/>
    </row>
    <row r="25" s="58" customFormat="1" ht="16" customHeight="1" spans="1:14">
      <c r="A25" s="8">
        <v>20</v>
      </c>
      <c r="B25" s="24" t="s">
        <v>86</v>
      </c>
      <c r="C25" s="8">
        <v>338.04</v>
      </c>
      <c r="D25" s="8">
        <v>15</v>
      </c>
      <c r="E25" s="8">
        <f t="shared" si="0"/>
        <v>5070.6</v>
      </c>
      <c r="F25" s="8">
        <v>338.04</v>
      </c>
      <c r="G25" s="8">
        <v>12</v>
      </c>
      <c r="H25" s="8">
        <f t="shared" si="1"/>
        <v>4056.48</v>
      </c>
      <c r="I25" s="8">
        <v>192.07</v>
      </c>
      <c r="J25" s="8">
        <v>30</v>
      </c>
      <c r="K25" s="8">
        <f t="shared" si="2"/>
        <v>5762.1</v>
      </c>
      <c r="L25" s="27">
        <f t="shared" si="3"/>
        <v>14889.18</v>
      </c>
      <c r="M25" s="27">
        <f t="shared" si="4"/>
        <v>14883.171590433</v>
      </c>
      <c r="N25" s="17"/>
    </row>
    <row r="26" s="58" customFormat="1" ht="19" customHeight="1" spans="1:14">
      <c r="A26" s="8">
        <v>21</v>
      </c>
      <c r="B26" s="24" t="s">
        <v>87</v>
      </c>
      <c r="C26" s="8">
        <v>1204.39</v>
      </c>
      <c r="D26" s="8">
        <v>15</v>
      </c>
      <c r="E26" s="8">
        <f t="shared" si="0"/>
        <v>18065.85</v>
      </c>
      <c r="F26" s="8">
        <v>1204.39</v>
      </c>
      <c r="G26" s="8">
        <v>12</v>
      </c>
      <c r="H26" s="8">
        <f t="shared" si="1"/>
        <v>14452.68</v>
      </c>
      <c r="I26" s="8">
        <v>1172.81</v>
      </c>
      <c r="J26" s="8">
        <v>30</v>
      </c>
      <c r="K26" s="8">
        <f t="shared" si="2"/>
        <v>35184.3</v>
      </c>
      <c r="L26" s="27">
        <f t="shared" si="3"/>
        <v>67702.83</v>
      </c>
      <c r="M26" s="27">
        <f t="shared" si="4"/>
        <v>67675.5090641604</v>
      </c>
      <c r="N26" s="55"/>
    </row>
    <row r="27" s="58" customFormat="1" ht="16" customHeight="1" spans="1:14">
      <c r="A27" s="8">
        <v>22</v>
      </c>
      <c r="B27" s="24" t="s">
        <v>88</v>
      </c>
      <c r="C27" s="8">
        <v>864.85</v>
      </c>
      <c r="D27" s="8">
        <v>15</v>
      </c>
      <c r="E27" s="8">
        <f t="shared" si="0"/>
        <v>12972.75</v>
      </c>
      <c r="F27" s="8">
        <v>864.85</v>
      </c>
      <c r="G27" s="8">
        <v>12</v>
      </c>
      <c r="H27" s="8">
        <f t="shared" si="1"/>
        <v>10378.2</v>
      </c>
      <c r="I27" s="8">
        <v>839.93</v>
      </c>
      <c r="J27" s="8">
        <v>30</v>
      </c>
      <c r="K27" s="8">
        <f t="shared" si="2"/>
        <v>25197.9</v>
      </c>
      <c r="L27" s="27">
        <f t="shared" si="3"/>
        <v>48548.85</v>
      </c>
      <c r="M27" s="27">
        <f t="shared" si="4"/>
        <v>48529.2584996752</v>
      </c>
      <c r="N27" s="17"/>
    </row>
    <row r="28" s="58" customFormat="1" ht="16" customHeight="1" spans="1:14">
      <c r="A28" s="9" t="s">
        <v>29</v>
      </c>
      <c r="B28" s="10"/>
      <c r="C28" s="8">
        <f>SUM(C6:C27)</f>
        <v>23762.16</v>
      </c>
      <c r="D28" s="64"/>
      <c r="E28" s="27">
        <f>SUM(E6:E27)</f>
        <v>356432.4</v>
      </c>
      <c r="F28" s="8">
        <f>SUM(F6:F27)</f>
        <v>23762.16</v>
      </c>
      <c r="G28" s="64"/>
      <c r="H28" s="27">
        <f>SUM(H6:H27)</f>
        <v>285145.92</v>
      </c>
      <c r="I28" s="8">
        <f>SUM(I6:I27)</f>
        <v>19297.14</v>
      </c>
      <c r="J28" s="64"/>
      <c r="K28" s="27">
        <f>SUM(K6:K27)</f>
        <v>578914.2</v>
      </c>
      <c r="L28" s="27">
        <f t="shared" si="3"/>
        <v>1220492.52</v>
      </c>
      <c r="M28" s="27">
        <v>1220000</v>
      </c>
      <c r="N28" s="17"/>
    </row>
  </sheetData>
  <mergeCells count="12">
    <mergeCell ref="A1:N1"/>
    <mergeCell ref="A2:N2"/>
    <mergeCell ref="C3:K3"/>
    <mergeCell ref="C4:E4"/>
    <mergeCell ref="F4:H4"/>
    <mergeCell ref="I4:K4"/>
    <mergeCell ref="A28:B28"/>
    <mergeCell ref="A3:A5"/>
    <mergeCell ref="B3:B5"/>
    <mergeCell ref="L3:L5"/>
    <mergeCell ref="M3:M5"/>
    <mergeCell ref="N3:N5"/>
  </mergeCells>
  <conditionalFormatting sqref="B6:B27">
    <cfRule type="duplicateValues" dxfId="0" priority="1"/>
  </conditionalFormatting>
  <printOptions horizontalCentered="1" verticalCentered="1"/>
  <pageMargins left="0.751388888888889" right="0.35763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opLeftCell="A9" workbookViewId="0">
      <selection activeCell="O16" sqref="O16:O32"/>
    </sheetView>
  </sheetViews>
  <sheetFormatPr defaultColWidth="9" defaultRowHeight="14.4"/>
  <cols>
    <col min="1" max="2" width="4.11111111111111" style="1" customWidth="1"/>
    <col min="3" max="3" width="23.6666666666667" style="1" customWidth="1"/>
    <col min="4" max="4" width="9.44444444444444" style="1" customWidth="1"/>
    <col min="5" max="5" width="4.66666666666667" style="26" customWidth="1"/>
    <col min="6" max="6" width="9.33333333333333" style="1" customWidth="1"/>
    <col min="7" max="7" width="10.2222222222222" style="1" customWidth="1"/>
    <col min="8" max="8" width="4.11111111111111" style="1" customWidth="1"/>
    <col min="9" max="9" width="8.77777777777778" style="1" customWidth="1"/>
    <col min="10" max="10" width="9" style="1" customWidth="1"/>
    <col min="11" max="11" width="4.22222222222222" style="1" customWidth="1"/>
    <col min="12" max="12" width="9.88888888888889" style="1" customWidth="1"/>
    <col min="13" max="13" width="11.3333333333333" style="1" customWidth="1"/>
    <col min="14" max="14" width="10.6666666666667" style="1" customWidth="1"/>
    <col min="15" max="15" width="5.22222222222222" style="1" customWidth="1"/>
    <col min="16" max="16" width="9" style="1"/>
    <col min="17" max="17" width="9.66666666666667" style="1"/>
    <col min="18" max="16383" width="9" style="1"/>
  </cols>
  <sheetData>
    <row r="1" s="1" customFormat="1" ht="35" customHeight="1" spans="1:15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7" customHeight="1" spans="1:15">
      <c r="A2" s="3" t="s">
        <v>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16" customHeight="1" spans="1:15">
      <c r="A3" s="4" t="s">
        <v>4</v>
      </c>
      <c r="B3" s="13" t="s">
        <v>35</v>
      </c>
      <c r="C3" s="4" t="s">
        <v>65</v>
      </c>
      <c r="D3" s="7" t="s">
        <v>6</v>
      </c>
      <c r="E3" s="7"/>
      <c r="F3" s="7"/>
      <c r="G3" s="7"/>
      <c r="H3" s="7"/>
      <c r="I3" s="7"/>
      <c r="J3" s="7"/>
      <c r="K3" s="7"/>
      <c r="L3" s="7"/>
      <c r="M3" s="4" t="s">
        <v>7</v>
      </c>
      <c r="N3" s="13" t="s">
        <v>8</v>
      </c>
      <c r="O3" s="19" t="s">
        <v>9</v>
      </c>
    </row>
    <row r="4" s="1" customFormat="1" ht="16" customHeight="1" spans="1:15">
      <c r="A4" s="4"/>
      <c r="B4" s="15"/>
      <c r="C4" s="7"/>
      <c r="D4" s="4" t="s">
        <v>10</v>
      </c>
      <c r="E4" s="4"/>
      <c r="F4" s="4"/>
      <c r="G4" s="4" t="s">
        <v>11</v>
      </c>
      <c r="H4" s="4"/>
      <c r="I4" s="4"/>
      <c r="J4" s="7" t="s">
        <v>12</v>
      </c>
      <c r="K4" s="7"/>
      <c r="L4" s="7"/>
      <c r="M4" s="7"/>
      <c r="N4" s="15"/>
      <c r="O4" s="8"/>
    </row>
    <row r="5" s="1" customFormat="1" ht="37" customHeight="1" spans="1:15">
      <c r="A5" s="4"/>
      <c r="B5" s="16"/>
      <c r="C5" s="7"/>
      <c r="D5" s="7" t="s">
        <v>13</v>
      </c>
      <c r="E5" s="4" t="s">
        <v>91</v>
      </c>
      <c r="F5" s="7" t="s">
        <v>15</v>
      </c>
      <c r="G5" s="7" t="s">
        <v>13</v>
      </c>
      <c r="H5" s="4" t="s">
        <v>91</v>
      </c>
      <c r="I5" s="7" t="s">
        <v>15</v>
      </c>
      <c r="J5" s="7" t="s">
        <v>13</v>
      </c>
      <c r="K5" s="4" t="s">
        <v>91</v>
      </c>
      <c r="L5" s="7" t="s">
        <v>15</v>
      </c>
      <c r="M5" s="7"/>
      <c r="N5" s="16"/>
      <c r="O5" s="8"/>
    </row>
    <row r="6" s="1" customFormat="1" ht="16" customHeight="1" spans="1:15">
      <c r="A6" s="21">
        <v>1</v>
      </c>
      <c r="B6" s="45" t="s">
        <v>92</v>
      </c>
      <c r="C6" s="46" t="s">
        <v>93</v>
      </c>
      <c r="D6" s="47">
        <v>2726.86</v>
      </c>
      <c r="E6" s="47">
        <v>15</v>
      </c>
      <c r="F6" s="47">
        <f t="shared" ref="F6:F13" si="0">D6*E6</f>
        <v>40902.9</v>
      </c>
      <c r="G6" s="47">
        <v>2709.48</v>
      </c>
      <c r="H6" s="47">
        <v>12</v>
      </c>
      <c r="I6" s="47">
        <f t="shared" ref="I6:I13" si="1">G6*H6</f>
        <v>32513.76</v>
      </c>
      <c r="J6" s="47">
        <v>2726.86</v>
      </c>
      <c r="K6" s="47">
        <v>30</v>
      </c>
      <c r="L6" s="47">
        <f t="shared" ref="L6:L13" si="2">J6*K6</f>
        <v>81805.8</v>
      </c>
      <c r="M6" s="22">
        <f t="shared" ref="M6:M15" si="3">L6+I6+F6</f>
        <v>155222.46</v>
      </c>
      <c r="N6" s="27">
        <f>M6*672873.27/702108.96</f>
        <v>148759.024863668</v>
      </c>
      <c r="O6" s="17"/>
    </row>
    <row r="7" s="1" customFormat="1" ht="16" customHeight="1" spans="1:15">
      <c r="A7" s="21">
        <v>2</v>
      </c>
      <c r="B7" s="48"/>
      <c r="C7" s="46" t="s">
        <v>94</v>
      </c>
      <c r="D7" s="47">
        <v>1344.23</v>
      </c>
      <c r="E7" s="47">
        <v>15</v>
      </c>
      <c r="F7" s="47">
        <f t="shared" si="0"/>
        <v>20163.45</v>
      </c>
      <c r="G7" s="47">
        <v>1344.23</v>
      </c>
      <c r="H7" s="47">
        <v>12</v>
      </c>
      <c r="I7" s="47">
        <f t="shared" si="1"/>
        <v>16130.76</v>
      </c>
      <c r="J7" s="47">
        <v>1344.23</v>
      </c>
      <c r="K7" s="47">
        <v>30</v>
      </c>
      <c r="L7" s="47">
        <f t="shared" si="2"/>
        <v>40326.9</v>
      </c>
      <c r="M7" s="22">
        <f t="shared" si="3"/>
        <v>76621.11</v>
      </c>
      <c r="N7" s="27">
        <f t="shared" ref="N7:N13" si="4">M7*672873.27/702108.96</f>
        <v>73430.6208494045</v>
      </c>
      <c r="O7" s="17"/>
    </row>
    <row r="8" s="1" customFormat="1" ht="16" customHeight="1" spans="1:15">
      <c r="A8" s="21">
        <v>3</v>
      </c>
      <c r="B8" s="48"/>
      <c r="C8" s="46" t="s">
        <v>95</v>
      </c>
      <c r="D8" s="47">
        <v>1067.11</v>
      </c>
      <c r="E8" s="47">
        <v>15</v>
      </c>
      <c r="F8" s="47">
        <f t="shared" si="0"/>
        <v>16006.65</v>
      </c>
      <c r="G8" s="47">
        <v>1067.11</v>
      </c>
      <c r="H8" s="47">
        <v>12</v>
      </c>
      <c r="I8" s="47">
        <f t="shared" si="1"/>
        <v>12805.32</v>
      </c>
      <c r="J8" s="47">
        <v>1067.11</v>
      </c>
      <c r="K8" s="47">
        <v>30</v>
      </c>
      <c r="L8" s="47">
        <f t="shared" si="2"/>
        <v>32013.3</v>
      </c>
      <c r="M8" s="22">
        <f t="shared" si="3"/>
        <v>60825.27</v>
      </c>
      <c r="N8" s="27">
        <f t="shared" si="4"/>
        <v>58292.5167676722</v>
      </c>
      <c r="O8" s="17"/>
    </row>
    <row r="9" s="1" customFormat="1" ht="16" customHeight="1" spans="1:15">
      <c r="A9" s="21">
        <v>4</v>
      </c>
      <c r="B9" s="48"/>
      <c r="C9" s="46" t="s">
        <v>96</v>
      </c>
      <c r="D9" s="47">
        <v>2287.06</v>
      </c>
      <c r="E9" s="47">
        <v>15</v>
      </c>
      <c r="F9" s="47">
        <f t="shared" si="0"/>
        <v>34305.9</v>
      </c>
      <c r="G9" s="47">
        <v>2287.06</v>
      </c>
      <c r="H9" s="47">
        <v>12</v>
      </c>
      <c r="I9" s="47">
        <f t="shared" si="1"/>
        <v>27444.72</v>
      </c>
      <c r="J9" s="47">
        <v>2287.06</v>
      </c>
      <c r="K9" s="47">
        <v>30</v>
      </c>
      <c r="L9" s="47">
        <f t="shared" si="2"/>
        <v>68611.8</v>
      </c>
      <c r="M9" s="22">
        <f t="shared" si="3"/>
        <v>130362.42</v>
      </c>
      <c r="N9" s="27">
        <f t="shared" si="4"/>
        <v>124934.152429152</v>
      </c>
      <c r="O9" s="17"/>
    </row>
    <row r="10" s="1" customFormat="1" ht="16" customHeight="1" spans="1:15">
      <c r="A10" s="21">
        <v>5</v>
      </c>
      <c r="B10" s="48"/>
      <c r="C10" s="46" t="s">
        <v>97</v>
      </c>
      <c r="D10" s="47">
        <v>1242.36</v>
      </c>
      <c r="E10" s="47">
        <v>15</v>
      </c>
      <c r="F10" s="47">
        <f t="shared" si="0"/>
        <v>18635.4</v>
      </c>
      <c r="G10" s="47">
        <v>1242.36</v>
      </c>
      <c r="H10" s="47">
        <v>12</v>
      </c>
      <c r="I10" s="47">
        <f t="shared" si="1"/>
        <v>14908.32</v>
      </c>
      <c r="J10" s="47">
        <v>1242.36</v>
      </c>
      <c r="K10" s="47">
        <v>30</v>
      </c>
      <c r="L10" s="47">
        <f t="shared" si="2"/>
        <v>37270.8</v>
      </c>
      <c r="M10" s="22">
        <f t="shared" si="3"/>
        <v>70814.52</v>
      </c>
      <c r="N10" s="27">
        <f t="shared" si="4"/>
        <v>67865.8162059068</v>
      </c>
      <c r="O10" s="17"/>
    </row>
    <row r="11" s="1" customFormat="1" ht="16" customHeight="1" spans="1:15">
      <c r="A11" s="21">
        <v>6</v>
      </c>
      <c r="B11" s="48"/>
      <c r="C11" s="46" t="s">
        <v>98</v>
      </c>
      <c r="D11" s="47">
        <v>751.2</v>
      </c>
      <c r="E11" s="47">
        <v>15</v>
      </c>
      <c r="F11" s="47">
        <f t="shared" si="0"/>
        <v>11268</v>
      </c>
      <c r="G11" s="47">
        <v>751.2</v>
      </c>
      <c r="H11" s="47">
        <v>12</v>
      </c>
      <c r="I11" s="47">
        <f t="shared" si="1"/>
        <v>9014.4</v>
      </c>
      <c r="J11" s="47">
        <v>751.2</v>
      </c>
      <c r="K11" s="47">
        <v>30</v>
      </c>
      <c r="L11" s="47">
        <f t="shared" si="2"/>
        <v>22536</v>
      </c>
      <c r="M11" s="22">
        <f t="shared" si="3"/>
        <v>42818.4</v>
      </c>
      <c r="N11" s="27">
        <f t="shared" si="4"/>
        <v>41035.4495749036</v>
      </c>
      <c r="O11" s="17"/>
    </row>
    <row r="12" s="1" customFormat="1" ht="16" customHeight="1" spans="1:15">
      <c r="A12" s="21">
        <v>7</v>
      </c>
      <c r="B12" s="48"/>
      <c r="C12" s="46" t="s">
        <v>99</v>
      </c>
      <c r="D12" s="47">
        <v>887.03</v>
      </c>
      <c r="E12" s="47">
        <v>15</v>
      </c>
      <c r="F12" s="47">
        <f t="shared" si="0"/>
        <v>13305.45</v>
      </c>
      <c r="G12" s="47">
        <v>887.03</v>
      </c>
      <c r="H12" s="47">
        <v>12</v>
      </c>
      <c r="I12" s="47">
        <f t="shared" si="1"/>
        <v>10644.36</v>
      </c>
      <c r="J12" s="47">
        <v>887.03</v>
      </c>
      <c r="K12" s="47">
        <v>30</v>
      </c>
      <c r="L12" s="47">
        <f t="shared" si="2"/>
        <v>26610.9</v>
      </c>
      <c r="M12" s="22">
        <f t="shared" si="3"/>
        <v>50560.71</v>
      </c>
      <c r="N12" s="27">
        <f t="shared" si="4"/>
        <v>48455.3711880015</v>
      </c>
      <c r="O12" s="17"/>
    </row>
    <row r="13" s="1" customFormat="1" ht="16" customHeight="1" spans="1:15">
      <c r="A13" s="21">
        <v>8</v>
      </c>
      <c r="B13" s="49"/>
      <c r="C13" s="46" t="s">
        <v>100</v>
      </c>
      <c r="D13" s="47">
        <v>2015.51</v>
      </c>
      <c r="E13" s="47">
        <v>15</v>
      </c>
      <c r="F13" s="47">
        <f t="shared" si="0"/>
        <v>30232.65</v>
      </c>
      <c r="G13" s="47">
        <v>2015.51</v>
      </c>
      <c r="H13" s="47">
        <v>12</v>
      </c>
      <c r="I13" s="47">
        <f t="shared" si="1"/>
        <v>24186.12</v>
      </c>
      <c r="J13" s="47">
        <v>2015.51</v>
      </c>
      <c r="K13" s="47">
        <v>30</v>
      </c>
      <c r="L13" s="47">
        <f t="shared" si="2"/>
        <v>60465.3</v>
      </c>
      <c r="M13" s="22">
        <f t="shared" si="3"/>
        <v>114884.07</v>
      </c>
      <c r="N13" s="27">
        <f t="shared" si="4"/>
        <v>110100.318121291</v>
      </c>
      <c r="O13" s="17"/>
    </row>
    <row r="14" s="1" customFormat="1" ht="16" customHeight="1" spans="1:15">
      <c r="A14" s="21" t="s">
        <v>29</v>
      </c>
      <c r="B14" s="21"/>
      <c r="C14" s="21"/>
      <c r="D14" s="8">
        <f t="shared" ref="D14:L14" si="5">SUM(D6:D13)</f>
        <v>12321.36</v>
      </c>
      <c r="E14" s="47">
        <v>15</v>
      </c>
      <c r="F14" s="8">
        <f t="shared" si="5"/>
        <v>184820.4</v>
      </c>
      <c r="G14" s="27">
        <f t="shared" si="5"/>
        <v>12303.98</v>
      </c>
      <c r="H14" s="47">
        <v>12</v>
      </c>
      <c r="I14" s="8">
        <f t="shared" si="5"/>
        <v>147647.76</v>
      </c>
      <c r="J14" s="8">
        <f t="shared" si="5"/>
        <v>12321.36</v>
      </c>
      <c r="K14" s="47">
        <v>30</v>
      </c>
      <c r="L14" s="8">
        <f t="shared" si="5"/>
        <v>369640.8</v>
      </c>
      <c r="M14" s="22">
        <f t="shared" si="3"/>
        <v>702108.96</v>
      </c>
      <c r="N14" s="27">
        <v>672873.27</v>
      </c>
      <c r="O14" s="17"/>
    </row>
    <row r="15" spans="1:15">
      <c r="A15" s="50">
        <v>1</v>
      </c>
      <c r="B15" s="51" t="s">
        <v>101</v>
      </c>
      <c r="C15" s="8" t="s">
        <v>102</v>
      </c>
      <c r="D15" s="8">
        <v>196.57</v>
      </c>
      <c r="E15" s="8">
        <v>15</v>
      </c>
      <c r="F15" s="8">
        <f t="shared" ref="F15:F33" si="6">D15*E15</f>
        <v>2948.55</v>
      </c>
      <c r="G15" s="8">
        <v>440.78</v>
      </c>
      <c r="H15" s="8">
        <v>12</v>
      </c>
      <c r="I15" s="8">
        <f t="shared" ref="I15:I33" si="7">G15*H15</f>
        <v>5289.36</v>
      </c>
      <c r="J15" s="8">
        <v>440.78</v>
      </c>
      <c r="K15" s="8">
        <v>30</v>
      </c>
      <c r="L15" s="8">
        <f t="shared" ref="L15:L33" si="8">J15*K15</f>
        <v>13223.4</v>
      </c>
      <c r="M15" s="22">
        <f t="shared" ref="M15:M33" si="9">L15+I15+F15</f>
        <v>21461.31</v>
      </c>
      <c r="N15" s="23">
        <f>M15*380000/381322.24</f>
        <v>21386.8926186944</v>
      </c>
      <c r="O15" s="18"/>
    </row>
    <row r="16" spans="1:15">
      <c r="A16" s="52"/>
      <c r="B16" s="8"/>
      <c r="C16" s="51" t="s">
        <v>103</v>
      </c>
      <c r="D16" s="8">
        <v>138</v>
      </c>
      <c r="E16" s="47">
        <v>15</v>
      </c>
      <c r="F16" s="8">
        <f t="shared" si="6"/>
        <v>2070</v>
      </c>
      <c r="G16" s="8">
        <v>138</v>
      </c>
      <c r="H16" s="47">
        <v>12</v>
      </c>
      <c r="I16" s="8">
        <f t="shared" si="7"/>
        <v>1656</v>
      </c>
      <c r="J16" s="8">
        <v>138</v>
      </c>
      <c r="K16" s="47">
        <v>30</v>
      </c>
      <c r="L16" s="8">
        <f t="shared" si="8"/>
        <v>4140</v>
      </c>
      <c r="M16" s="22">
        <f t="shared" si="9"/>
        <v>7866</v>
      </c>
      <c r="N16" s="23">
        <f t="shared" ref="N16:N33" si="10">M16*380000/381322.24</f>
        <v>7838.72453911946</v>
      </c>
      <c r="O16" s="55"/>
    </row>
    <row r="17" ht="29" customHeight="1" spans="1:15">
      <c r="A17" s="50">
        <v>2</v>
      </c>
      <c r="B17" s="8"/>
      <c r="C17" s="51" t="s">
        <v>104</v>
      </c>
      <c r="D17" s="8">
        <v>33</v>
      </c>
      <c r="E17" s="8">
        <v>15</v>
      </c>
      <c r="F17" s="8">
        <f t="shared" si="6"/>
        <v>495</v>
      </c>
      <c r="G17" s="8">
        <v>33</v>
      </c>
      <c r="H17" s="8">
        <v>12</v>
      </c>
      <c r="I17" s="8">
        <f t="shared" si="7"/>
        <v>396</v>
      </c>
      <c r="J17" s="8">
        <v>33</v>
      </c>
      <c r="K17" s="8">
        <v>30</v>
      </c>
      <c r="L17" s="8">
        <f t="shared" si="8"/>
        <v>990</v>
      </c>
      <c r="M17" s="22">
        <f t="shared" si="9"/>
        <v>1881</v>
      </c>
      <c r="N17" s="23">
        <f t="shared" si="10"/>
        <v>1874.47760718074</v>
      </c>
      <c r="O17" s="55"/>
    </row>
    <row r="18" ht="16" customHeight="1" spans="1:15">
      <c r="A18" s="53"/>
      <c r="B18" s="8"/>
      <c r="C18" s="51" t="s">
        <v>105</v>
      </c>
      <c r="D18" s="8">
        <v>137</v>
      </c>
      <c r="E18" s="8">
        <v>15</v>
      </c>
      <c r="F18" s="8">
        <f t="shared" si="6"/>
        <v>2055</v>
      </c>
      <c r="G18" s="8">
        <v>137</v>
      </c>
      <c r="H18" s="8">
        <v>12</v>
      </c>
      <c r="I18" s="8">
        <f t="shared" si="7"/>
        <v>1644</v>
      </c>
      <c r="J18" s="8">
        <v>137</v>
      </c>
      <c r="K18" s="8">
        <v>30</v>
      </c>
      <c r="L18" s="8">
        <f t="shared" si="8"/>
        <v>4110</v>
      </c>
      <c r="M18" s="22">
        <f t="shared" si="9"/>
        <v>7809</v>
      </c>
      <c r="N18" s="23">
        <f t="shared" si="10"/>
        <v>7781.92218738671</v>
      </c>
      <c r="O18" s="18"/>
    </row>
    <row r="19" ht="29" customHeight="1" spans="1:15">
      <c r="A19" s="53"/>
      <c r="B19" s="8"/>
      <c r="C19" s="51" t="s">
        <v>106</v>
      </c>
      <c r="D19" s="8">
        <v>89.4</v>
      </c>
      <c r="E19" s="8">
        <v>15</v>
      </c>
      <c r="F19" s="8">
        <f t="shared" si="6"/>
        <v>1341</v>
      </c>
      <c r="G19" s="8">
        <v>89.4</v>
      </c>
      <c r="H19" s="8">
        <v>12</v>
      </c>
      <c r="I19" s="8">
        <f t="shared" si="7"/>
        <v>1072.8</v>
      </c>
      <c r="J19" s="8">
        <v>89.4</v>
      </c>
      <c r="K19" s="8">
        <v>30</v>
      </c>
      <c r="L19" s="8">
        <f t="shared" si="8"/>
        <v>2682</v>
      </c>
      <c r="M19" s="22">
        <f t="shared" si="9"/>
        <v>5095.8</v>
      </c>
      <c r="N19" s="23">
        <f t="shared" si="10"/>
        <v>5078.13024490782</v>
      </c>
      <c r="O19" s="55"/>
    </row>
    <row r="20" spans="1:15">
      <c r="A20" s="53"/>
      <c r="B20" s="8"/>
      <c r="C20" s="51" t="s">
        <v>107</v>
      </c>
      <c r="D20" s="8">
        <v>181.2</v>
      </c>
      <c r="E20" s="8">
        <v>15</v>
      </c>
      <c r="F20" s="8">
        <f t="shared" si="6"/>
        <v>2718</v>
      </c>
      <c r="G20" s="8">
        <v>181.2</v>
      </c>
      <c r="H20" s="8">
        <v>12</v>
      </c>
      <c r="I20" s="8">
        <f t="shared" si="7"/>
        <v>2174.4</v>
      </c>
      <c r="J20" s="8"/>
      <c r="K20" s="8"/>
      <c r="L20" s="8"/>
      <c r="M20" s="22">
        <f t="shared" si="9"/>
        <v>4892.4</v>
      </c>
      <c r="N20" s="23">
        <f t="shared" si="10"/>
        <v>4875.4355371457</v>
      </c>
      <c r="O20" s="55"/>
    </row>
    <row r="21" ht="19" customHeight="1" spans="1:15">
      <c r="A21" s="53"/>
      <c r="B21" s="8"/>
      <c r="C21" s="51" t="s">
        <v>108</v>
      </c>
      <c r="D21" s="8">
        <v>198</v>
      </c>
      <c r="E21" s="8">
        <v>15</v>
      </c>
      <c r="F21" s="8">
        <f t="shared" si="6"/>
        <v>2970</v>
      </c>
      <c r="G21" s="8">
        <v>198</v>
      </c>
      <c r="H21" s="8">
        <v>12</v>
      </c>
      <c r="I21" s="8">
        <f t="shared" si="7"/>
        <v>2376</v>
      </c>
      <c r="J21" s="8">
        <v>198</v>
      </c>
      <c r="K21" s="8">
        <v>30</v>
      </c>
      <c r="L21" s="8">
        <f t="shared" si="8"/>
        <v>5940</v>
      </c>
      <c r="M21" s="22">
        <f t="shared" si="9"/>
        <v>11286</v>
      </c>
      <c r="N21" s="23">
        <f t="shared" si="10"/>
        <v>11246.8656430844</v>
      </c>
      <c r="O21" s="55"/>
    </row>
    <row r="22" ht="12" customHeight="1" spans="1:15">
      <c r="A22" s="52"/>
      <c r="B22" s="8"/>
      <c r="C22" s="51" t="s">
        <v>109</v>
      </c>
      <c r="D22" s="8">
        <v>113</v>
      </c>
      <c r="E22" s="8">
        <v>15</v>
      </c>
      <c r="F22" s="8">
        <f t="shared" si="6"/>
        <v>1695</v>
      </c>
      <c r="G22" s="8">
        <v>113</v>
      </c>
      <c r="H22" s="8">
        <v>12</v>
      </c>
      <c r="I22" s="8">
        <f t="shared" si="7"/>
        <v>1356</v>
      </c>
      <c r="J22" s="8">
        <v>113</v>
      </c>
      <c r="K22" s="8">
        <v>30</v>
      </c>
      <c r="L22" s="8">
        <f t="shared" si="8"/>
        <v>3390</v>
      </c>
      <c r="M22" s="22">
        <f t="shared" si="9"/>
        <v>6441</v>
      </c>
      <c r="N22" s="23">
        <f t="shared" si="10"/>
        <v>6418.66574580072</v>
      </c>
      <c r="O22" s="18"/>
    </row>
    <row r="23" spans="1:15">
      <c r="A23" s="8">
        <v>3</v>
      </c>
      <c r="B23" s="8"/>
      <c r="C23" s="51" t="s">
        <v>110</v>
      </c>
      <c r="D23" s="8">
        <v>999.84</v>
      </c>
      <c r="E23" s="8">
        <v>15</v>
      </c>
      <c r="F23" s="8">
        <f t="shared" si="6"/>
        <v>14997.6</v>
      </c>
      <c r="G23" s="8">
        <v>999.84</v>
      </c>
      <c r="H23" s="8">
        <v>12</v>
      </c>
      <c r="I23" s="8">
        <f t="shared" si="7"/>
        <v>11998.08</v>
      </c>
      <c r="J23" s="8">
        <v>999.84</v>
      </c>
      <c r="K23" s="8">
        <v>30</v>
      </c>
      <c r="L23" s="8">
        <f t="shared" si="8"/>
        <v>29995.2</v>
      </c>
      <c r="M23" s="22">
        <f t="shared" si="9"/>
        <v>56990.88</v>
      </c>
      <c r="N23" s="23">
        <f t="shared" si="10"/>
        <v>56793.2633564725</v>
      </c>
      <c r="O23" s="18"/>
    </row>
    <row r="24" spans="1:15">
      <c r="A24" s="8">
        <v>4</v>
      </c>
      <c r="B24" s="8"/>
      <c r="C24" s="51" t="s">
        <v>111</v>
      </c>
      <c r="D24" s="8">
        <v>261.92</v>
      </c>
      <c r="E24" s="8">
        <v>15</v>
      </c>
      <c r="F24" s="8">
        <f t="shared" si="6"/>
        <v>3928.8</v>
      </c>
      <c r="G24" s="8">
        <v>261.92</v>
      </c>
      <c r="H24" s="8">
        <v>12</v>
      </c>
      <c r="I24" s="8">
        <f t="shared" si="7"/>
        <v>3143.04</v>
      </c>
      <c r="J24" s="8">
        <v>261.92</v>
      </c>
      <c r="K24" s="8">
        <v>30</v>
      </c>
      <c r="L24" s="8">
        <f t="shared" si="8"/>
        <v>7857.6</v>
      </c>
      <c r="M24" s="22">
        <f t="shared" si="9"/>
        <v>14929.44</v>
      </c>
      <c r="N24" s="23">
        <f t="shared" si="10"/>
        <v>14877.6719658418</v>
      </c>
      <c r="O24" s="18"/>
    </row>
    <row r="25" spans="1:15">
      <c r="A25" s="8">
        <v>5</v>
      </c>
      <c r="B25" s="8"/>
      <c r="C25" s="51" t="s">
        <v>112</v>
      </c>
      <c r="D25" s="8">
        <v>545.3</v>
      </c>
      <c r="E25" s="8">
        <v>15</v>
      </c>
      <c r="F25" s="8">
        <f t="shared" si="6"/>
        <v>8179.5</v>
      </c>
      <c r="G25" s="8">
        <v>545.3</v>
      </c>
      <c r="H25" s="8">
        <v>12</v>
      </c>
      <c r="I25" s="8">
        <f t="shared" si="7"/>
        <v>6543.6</v>
      </c>
      <c r="J25" s="8">
        <v>545.3</v>
      </c>
      <c r="K25" s="8">
        <v>30</v>
      </c>
      <c r="L25" s="8">
        <f t="shared" si="8"/>
        <v>16359</v>
      </c>
      <c r="M25" s="22">
        <f t="shared" si="9"/>
        <v>31082.1</v>
      </c>
      <c r="N25" s="23">
        <f t="shared" si="10"/>
        <v>30974.3223998684</v>
      </c>
      <c r="O25" s="18"/>
    </row>
    <row r="26" spans="1:15">
      <c r="A26" s="8">
        <v>6</v>
      </c>
      <c r="B26" s="8"/>
      <c r="C26" s="51" t="s">
        <v>113</v>
      </c>
      <c r="D26" s="8">
        <v>2546.4</v>
      </c>
      <c r="E26" s="8">
        <v>15</v>
      </c>
      <c r="F26" s="8">
        <f t="shared" si="6"/>
        <v>38196</v>
      </c>
      <c r="G26" s="8">
        <v>2546.4</v>
      </c>
      <c r="H26" s="8">
        <v>12</v>
      </c>
      <c r="I26" s="8">
        <f t="shared" si="7"/>
        <v>30556.8</v>
      </c>
      <c r="J26" s="8">
        <v>2546.4</v>
      </c>
      <c r="K26" s="8">
        <v>30</v>
      </c>
      <c r="L26" s="8">
        <f t="shared" si="8"/>
        <v>76392</v>
      </c>
      <c r="M26" s="22">
        <f t="shared" si="9"/>
        <v>145144.8</v>
      </c>
      <c r="N26" s="23">
        <f t="shared" si="10"/>
        <v>144641.508452274</v>
      </c>
      <c r="O26" s="18"/>
    </row>
    <row r="27" spans="1:15">
      <c r="A27" s="8">
        <v>7</v>
      </c>
      <c r="B27" s="8"/>
      <c r="C27" s="51" t="s">
        <v>114</v>
      </c>
      <c r="D27" s="8">
        <v>199.3</v>
      </c>
      <c r="E27" s="8">
        <v>15</v>
      </c>
      <c r="F27" s="8">
        <f t="shared" si="6"/>
        <v>2989.5</v>
      </c>
      <c r="G27" s="8">
        <v>199.3</v>
      </c>
      <c r="H27" s="8">
        <v>12</v>
      </c>
      <c r="I27" s="8">
        <f t="shared" si="7"/>
        <v>2391.6</v>
      </c>
      <c r="J27" s="8">
        <v>199.3</v>
      </c>
      <c r="K27" s="8">
        <v>30</v>
      </c>
      <c r="L27" s="8">
        <f t="shared" si="8"/>
        <v>5979</v>
      </c>
      <c r="M27" s="22">
        <f t="shared" si="9"/>
        <v>11360.1</v>
      </c>
      <c r="N27" s="23">
        <f t="shared" si="10"/>
        <v>11320.708700337</v>
      </c>
      <c r="O27" s="18"/>
    </row>
    <row r="28" spans="1:16">
      <c r="A28" s="8">
        <v>8</v>
      </c>
      <c r="B28" s="8"/>
      <c r="C28" s="51" t="s">
        <v>115</v>
      </c>
      <c r="D28" s="8">
        <v>46.92</v>
      </c>
      <c r="E28" s="8">
        <v>15</v>
      </c>
      <c r="F28" s="8">
        <f t="shared" si="6"/>
        <v>703.8</v>
      </c>
      <c r="G28" s="8">
        <v>46.92</v>
      </c>
      <c r="H28" s="8">
        <v>12</v>
      </c>
      <c r="I28" s="8">
        <f t="shared" si="7"/>
        <v>563.04</v>
      </c>
      <c r="J28" s="8">
        <v>46.92</v>
      </c>
      <c r="K28" s="8">
        <v>30</v>
      </c>
      <c r="L28" s="8">
        <f t="shared" si="8"/>
        <v>1407.6</v>
      </c>
      <c r="M28" s="22">
        <f t="shared" si="9"/>
        <v>2674.44</v>
      </c>
      <c r="N28" s="23">
        <f t="shared" si="10"/>
        <v>2665.16634330062</v>
      </c>
      <c r="O28" s="55"/>
      <c r="P28" s="56"/>
    </row>
    <row r="29" spans="1:15">
      <c r="A29" s="8">
        <v>9</v>
      </c>
      <c r="B29" s="8"/>
      <c r="C29" s="51" t="s">
        <v>116</v>
      </c>
      <c r="D29" s="8">
        <v>196.4</v>
      </c>
      <c r="E29" s="8">
        <v>15</v>
      </c>
      <c r="F29" s="8">
        <f t="shared" si="6"/>
        <v>2946</v>
      </c>
      <c r="G29" s="8">
        <v>196.4</v>
      </c>
      <c r="H29" s="8">
        <v>12</v>
      </c>
      <c r="I29" s="8">
        <f t="shared" si="7"/>
        <v>2356.8</v>
      </c>
      <c r="J29" s="8">
        <v>196.4</v>
      </c>
      <c r="K29" s="8">
        <v>30</v>
      </c>
      <c r="L29" s="8">
        <f t="shared" si="8"/>
        <v>5892</v>
      </c>
      <c r="M29" s="22">
        <f t="shared" si="9"/>
        <v>11194.8</v>
      </c>
      <c r="N29" s="23">
        <f t="shared" si="10"/>
        <v>11155.981880312</v>
      </c>
      <c r="O29" s="18"/>
    </row>
    <row r="30" spans="1:15">
      <c r="A30" s="8">
        <v>10</v>
      </c>
      <c r="B30" s="8"/>
      <c r="C30" s="51" t="s">
        <v>117</v>
      </c>
      <c r="D30" s="8">
        <v>298.9</v>
      </c>
      <c r="E30" s="8">
        <v>15</v>
      </c>
      <c r="F30" s="8">
        <f t="shared" si="6"/>
        <v>4483.5</v>
      </c>
      <c r="G30" s="8">
        <v>298.9</v>
      </c>
      <c r="H30" s="8">
        <v>12</v>
      </c>
      <c r="I30" s="8">
        <f t="shared" si="7"/>
        <v>3586.8</v>
      </c>
      <c r="J30" s="8">
        <v>298.9</v>
      </c>
      <c r="K30" s="8">
        <v>30</v>
      </c>
      <c r="L30" s="8">
        <f t="shared" si="8"/>
        <v>8967</v>
      </c>
      <c r="M30" s="22">
        <f t="shared" si="9"/>
        <v>17037.3</v>
      </c>
      <c r="N30" s="23">
        <f t="shared" si="10"/>
        <v>16978.2229329189</v>
      </c>
      <c r="O30" s="18"/>
    </row>
    <row r="31" spans="1:15">
      <c r="A31" s="50">
        <v>11</v>
      </c>
      <c r="B31" s="8"/>
      <c r="C31" s="51" t="s">
        <v>118</v>
      </c>
      <c r="D31" s="8">
        <v>133.11</v>
      </c>
      <c r="E31" s="8">
        <v>15</v>
      </c>
      <c r="F31" s="8">
        <f t="shared" si="6"/>
        <v>1996.65</v>
      </c>
      <c r="G31" s="8">
        <v>133.11</v>
      </c>
      <c r="H31" s="8">
        <v>12</v>
      </c>
      <c r="I31" s="8">
        <f t="shared" si="7"/>
        <v>1597.32</v>
      </c>
      <c r="J31" s="8">
        <v>133.11</v>
      </c>
      <c r="K31" s="8">
        <v>30</v>
      </c>
      <c r="L31" s="8">
        <f t="shared" si="8"/>
        <v>3993.3</v>
      </c>
      <c r="M31" s="22">
        <f t="shared" si="9"/>
        <v>7587.27</v>
      </c>
      <c r="N31" s="23">
        <f t="shared" si="10"/>
        <v>7560.96103914631</v>
      </c>
      <c r="O31" s="18"/>
    </row>
    <row r="32" ht="27" customHeight="1" spans="1:16">
      <c r="A32" s="52"/>
      <c r="B32" s="8"/>
      <c r="C32" s="51" t="s">
        <v>119</v>
      </c>
      <c r="D32" s="27">
        <v>95.028</v>
      </c>
      <c r="E32" s="8">
        <v>15</v>
      </c>
      <c r="F32" s="8">
        <f t="shared" si="6"/>
        <v>1425.42</v>
      </c>
      <c r="G32" s="27">
        <v>95.028</v>
      </c>
      <c r="H32" s="8">
        <v>12</v>
      </c>
      <c r="I32" s="27">
        <f t="shared" si="7"/>
        <v>1140.336</v>
      </c>
      <c r="J32" s="27">
        <v>95.028</v>
      </c>
      <c r="K32" s="8">
        <v>30</v>
      </c>
      <c r="L32" s="8">
        <f t="shared" si="8"/>
        <v>2850.84</v>
      </c>
      <c r="M32" s="22">
        <f t="shared" si="9"/>
        <v>5416.596</v>
      </c>
      <c r="N32" s="23">
        <f t="shared" si="10"/>
        <v>5397.81388045974</v>
      </c>
      <c r="O32" s="55"/>
      <c r="P32" s="56"/>
    </row>
    <row r="33" spans="1:15">
      <c r="A33" s="8">
        <v>12</v>
      </c>
      <c r="B33" s="8"/>
      <c r="C33" s="51" t="s">
        <v>120</v>
      </c>
      <c r="D33" s="8">
        <v>196</v>
      </c>
      <c r="E33" s="8">
        <v>15</v>
      </c>
      <c r="F33" s="8">
        <f t="shared" si="6"/>
        <v>2940</v>
      </c>
      <c r="G33" s="8">
        <v>196</v>
      </c>
      <c r="H33" s="8">
        <v>12</v>
      </c>
      <c r="I33" s="8">
        <f t="shared" si="7"/>
        <v>2352</v>
      </c>
      <c r="J33" s="8">
        <v>196</v>
      </c>
      <c r="K33" s="8">
        <v>30</v>
      </c>
      <c r="L33" s="8">
        <f t="shared" si="8"/>
        <v>5880</v>
      </c>
      <c r="M33" s="22">
        <f t="shared" si="9"/>
        <v>11172</v>
      </c>
      <c r="N33" s="23">
        <f t="shared" si="10"/>
        <v>11133.2609396189</v>
      </c>
      <c r="O33" s="18"/>
    </row>
    <row r="34" spans="1:15">
      <c r="A34" s="21" t="s">
        <v>29</v>
      </c>
      <c r="B34" s="21"/>
      <c r="C34" s="21"/>
      <c r="D34" s="23">
        <f>SUM(D15:D33)</f>
        <v>6605.288</v>
      </c>
      <c r="E34" s="8">
        <v>15</v>
      </c>
      <c r="F34" s="17">
        <f>SUM(F15:F33)</f>
        <v>99079.32</v>
      </c>
      <c r="G34" s="23">
        <f>SUM(G15:G33)</f>
        <v>6849.498</v>
      </c>
      <c r="H34" s="8">
        <v>12</v>
      </c>
      <c r="I34" s="17">
        <f>SUM(I15:I33)</f>
        <v>82193.976</v>
      </c>
      <c r="J34" s="23">
        <f>SUM(J15:J33)</f>
        <v>6668.298</v>
      </c>
      <c r="K34" s="8">
        <v>30</v>
      </c>
      <c r="L34" s="17">
        <f>SUM(L15:L33)</f>
        <v>200048.94</v>
      </c>
      <c r="M34" s="23">
        <f>SUM(M15:M33)</f>
        <v>381322.236</v>
      </c>
      <c r="N34" s="27">
        <v>380000</v>
      </c>
      <c r="O34" s="57"/>
    </row>
    <row r="35" spans="4:14"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</sheetData>
  <mergeCells count="19">
    <mergeCell ref="A1:O1"/>
    <mergeCell ref="A2:O2"/>
    <mergeCell ref="D3:L3"/>
    <mergeCell ref="D4:F4"/>
    <mergeCell ref="G4:I4"/>
    <mergeCell ref="J4:L4"/>
    <mergeCell ref="A14:C14"/>
    <mergeCell ref="A34:C34"/>
    <mergeCell ref="A3:A5"/>
    <mergeCell ref="A15:A16"/>
    <mergeCell ref="A17:A22"/>
    <mergeCell ref="A31:A32"/>
    <mergeCell ref="B3:B5"/>
    <mergeCell ref="B6:B13"/>
    <mergeCell ref="B15:B33"/>
    <mergeCell ref="C3:C5"/>
    <mergeCell ref="M3:M5"/>
    <mergeCell ref="N3:N5"/>
    <mergeCell ref="O3:O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H14" sqref="H14"/>
    </sheetView>
  </sheetViews>
  <sheetFormatPr defaultColWidth="9" defaultRowHeight="14.4"/>
  <cols>
    <col min="1" max="1" width="3.44444444444444" style="1" customWidth="1"/>
    <col min="2" max="2" width="8.44444444444444" style="1" customWidth="1"/>
    <col min="3" max="3" width="7.44444444444444" style="1" customWidth="1"/>
    <col min="4" max="4" width="6.88888888888889" style="1" customWidth="1"/>
    <col min="5" max="5" width="9.77777777777778" style="1" customWidth="1"/>
    <col min="6" max="6" width="9.11111111111111" style="1" customWidth="1"/>
    <col min="7" max="7" width="6.66666666666667" style="1" customWidth="1"/>
    <col min="8" max="8" width="10.3333333333333" style="1" customWidth="1"/>
    <col min="9" max="9" width="10.4444444444444" style="1" customWidth="1"/>
    <col min="10" max="10" width="7.66666666666667" style="1" customWidth="1"/>
    <col min="11" max="11" width="9.77777777777778" style="1" customWidth="1"/>
    <col min="12" max="12" width="12.5555555555556" style="1" customWidth="1"/>
    <col min="13" max="13" width="12.1111111111111" style="1" customWidth="1"/>
    <col min="14" max="14" width="11" style="1" customWidth="1"/>
    <col min="15" max="16384" width="9" style="1"/>
  </cols>
  <sheetData>
    <row r="1" s="1" customFormat="1" ht="66" customHeight="1" spans="1:14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7">
      <c r="A3" s="29" t="s">
        <v>4</v>
      </c>
      <c r="B3" s="29" t="s">
        <v>65</v>
      </c>
      <c r="C3" s="30" t="s">
        <v>6</v>
      </c>
      <c r="D3" s="31"/>
      <c r="E3" s="31"/>
      <c r="F3" s="31"/>
      <c r="G3" s="31"/>
      <c r="H3" s="31"/>
      <c r="I3" s="31"/>
      <c r="J3" s="31"/>
      <c r="K3" s="31"/>
      <c r="L3" s="29" t="s">
        <v>7</v>
      </c>
      <c r="M3" s="40" t="s">
        <v>8</v>
      </c>
      <c r="N3" s="41" t="s">
        <v>9</v>
      </c>
      <c r="Q3" s="26"/>
    </row>
    <row r="4" s="1" customFormat="1" ht="20" customHeight="1" spans="1:14">
      <c r="A4" s="29"/>
      <c r="B4" s="32"/>
      <c r="C4" s="29" t="s">
        <v>10</v>
      </c>
      <c r="D4" s="29"/>
      <c r="E4" s="29"/>
      <c r="F4" s="29" t="s">
        <v>11</v>
      </c>
      <c r="G4" s="29"/>
      <c r="H4" s="29"/>
      <c r="I4" s="32" t="s">
        <v>12</v>
      </c>
      <c r="J4" s="32"/>
      <c r="K4" s="32"/>
      <c r="L4" s="32"/>
      <c r="M4" s="42"/>
      <c r="N4" s="34"/>
    </row>
    <row r="5" s="1" customFormat="1" ht="27" customHeight="1" spans="1:14">
      <c r="A5" s="29"/>
      <c r="B5" s="32"/>
      <c r="C5" s="32" t="s">
        <v>13</v>
      </c>
      <c r="D5" s="32" t="s">
        <v>14</v>
      </c>
      <c r="E5" s="32" t="s">
        <v>15</v>
      </c>
      <c r="F5" s="32" t="s">
        <v>13</v>
      </c>
      <c r="G5" s="32" t="s">
        <v>14</v>
      </c>
      <c r="H5" s="32" t="s">
        <v>15</v>
      </c>
      <c r="I5" s="32" t="s">
        <v>13</v>
      </c>
      <c r="J5" s="32" t="s">
        <v>14</v>
      </c>
      <c r="K5" s="32" t="s">
        <v>15</v>
      </c>
      <c r="L5" s="32"/>
      <c r="M5" s="43"/>
      <c r="N5" s="34"/>
    </row>
    <row r="6" s="1" customFormat="1" ht="20" customHeight="1" spans="1:14">
      <c r="A6" s="33">
        <v>1</v>
      </c>
      <c r="B6" s="34" t="s">
        <v>123</v>
      </c>
      <c r="C6" s="35">
        <v>1617.8</v>
      </c>
      <c r="D6" s="36">
        <v>15</v>
      </c>
      <c r="E6" s="37">
        <f>C6*15</f>
        <v>24267</v>
      </c>
      <c r="F6" s="35">
        <v>1617.8</v>
      </c>
      <c r="G6" s="36">
        <v>12</v>
      </c>
      <c r="H6" s="37">
        <f>F6*12</f>
        <v>19413.6</v>
      </c>
      <c r="I6" s="35">
        <v>1617.8</v>
      </c>
      <c r="J6" s="36">
        <v>30</v>
      </c>
      <c r="K6" s="37">
        <f>I6*30</f>
        <v>48534</v>
      </c>
      <c r="L6" s="44">
        <f>E6+H6+K6</f>
        <v>92214.6</v>
      </c>
      <c r="M6" s="44">
        <f>L6*180000/185877</f>
        <v>89298.9880404784</v>
      </c>
      <c r="N6" s="44"/>
    </row>
    <row r="7" s="1" customFormat="1" ht="20" customHeight="1" spans="1:14">
      <c r="A7" s="33">
        <v>2</v>
      </c>
      <c r="B7" s="34" t="s">
        <v>124</v>
      </c>
      <c r="C7" s="37">
        <v>1263.17</v>
      </c>
      <c r="D7" s="36">
        <v>15</v>
      </c>
      <c r="E7" s="37">
        <f>C7*15</f>
        <v>18947.55</v>
      </c>
      <c r="F7" s="37">
        <v>1263.17</v>
      </c>
      <c r="G7" s="36">
        <v>12</v>
      </c>
      <c r="H7" s="37">
        <f>F7*12</f>
        <v>15158.04</v>
      </c>
      <c r="I7" s="37">
        <v>1263.17</v>
      </c>
      <c r="J7" s="36">
        <v>30</v>
      </c>
      <c r="K7" s="37">
        <f>I7*30</f>
        <v>37895.1</v>
      </c>
      <c r="L7" s="44">
        <f>E7+H7+K7</f>
        <v>72000.69</v>
      </c>
      <c r="M7" s="44">
        <f>L7*180000/185877</f>
        <v>69724.1950321987</v>
      </c>
      <c r="N7" s="44"/>
    </row>
    <row r="8" s="1" customFormat="1" ht="20" customHeight="1" spans="1:14">
      <c r="A8" s="33">
        <v>3</v>
      </c>
      <c r="B8" s="34" t="s">
        <v>125</v>
      </c>
      <c r="C8" s="37">
        <v>380.03</v>
      </c>
      <c r="D8" s="36">
        <v>15</v>
      </c>
      <c r="E8" s="37">
        <f>C8*15</f>
        <v>5700.45</v>
      </c>
      <c r="F8" s="37">
        <v>380.03</v>
      </c>
      <c r="G8" s="36">
        <v>12</v>
      </c>
      <c r="H8" s="37">
        <f>F8*12</f>
        <v>4560.36</v>
      </c>
      <c r="I8" s="37">
        <v>380.03</v>
      </c>
      <c r="J8" s="36">
        <v>30</v>
      </c>
      <c r="K8" s="37">
        <f>I8*30</f>
        <v>11400.9</v>
      </c>
      <c r="L8" s="44">
        <f>E8+H8+K8</f>
        <v>21661.71</v>
      </c>
      <c r="M8" s="44">
        <f>L8*180000/185877</f>
        <v>20976.8169273229</v>
      </c>
      <c r="N8" s="44"/>
    </row>
    <row r="9" s="1" customFormat="1" ht="20" customHeight="1" spans="1:14">
      <c r="A9" s="38" t="s">
        <v>29</v>
      </c>
      <c r="B9" s="39"/>
      <c r="C9" s="35">
        <f>SUM(C6:C8)</f>
        <v>3261</v>
      </c>
      <c r="D9" s="36">
        <v>15</v>
      </c>
      <c r="E9" s="37">
        <f>C9*15</f>
        <v>48915</v>
      </c>
      <c r="F9" s="35">
        <f>SUM(F6:F8)</f>
        <v>3261</v>
      </c>
      <c r="G9" s="36">
        <v>12</v>
      </c>
      <c r="H9" s="37">
        <f>F9*12</f>
        <v>39132</v>
      </c>
      <c r="I9" s="35">
        <f>SUM(I6:I8)</f>
        <v>3261</v>
      </c>
      <c r="J9" s="36">
        <v>30</v>
      </c>
      <c r="K9" s="37">
        <f>I9*30</f>
        <v>97830</v>
      </c>
      <c r="L9" s="44">
        <f>E9+H9+K9</f>
        <v>185877</v>
      </c>
      <c r="M9" s="44">
        <f>L9*180000/185877</f>
        <v>180000</v>
      </c>
      <c r="N9" s="44"/>
    </row>
  </sheetData>
  <mergeCells count="12">
    <mergeCell ref="A1:N1"/>
    <mergeCell ref="A2:N2"/>
    <mergeCell ref="C3:K3"/>
    <mergeCell ref="C4:E4"/>
    <mergeCell ref="F4:H4"/>
    <mergeCell ref="I4:K4"/>
    <mergeCell ref="A9:B9"/>
    <mergeCell ref="A3:A5"/>
    <mergeCell ref="B3:B5"/>
    <mergeCell ref="L3:L5"/>
    <mergeCell ref="M3:M5"/>
    <mergeCell ref="N3:N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2" sqref="A2:N2"/>
    </sheetView>
  </sheetViews>
  <sheetFormatPr defaultColWidth="9" defaultRowHeight="14.4"/>
  <cols>
    <col min="1" max="1" width="7.55555555555556" style="1" customWidth="1"/>
    <col min="2" max="2" width="9.22222222222222" style="1" customWidth="1"/>
    <col min="3" max="3" width="9.44444444444444" style="1" customWidth="1"/>
    <col min="4" max="4" width="5.66666666666667" style="26" customWidth="1"/>
    <col min="5" max="5" width="9.33333333333333" style="1" customWidth="1"/>
    <col min="6" max="6" width="10.2222222222222" style="1" customWidth="1"/>
    <col min="7" max="7" width="5.55555555555556" style="1" customWidth="1"/>
    <col min="8" max="8" width="8.77777777777778" style="1" customWidth="1"/>
    <col min="9" max="9" width="9" style="1" customWidth="1"/>
    <col min="10" max="10" width="5.88888888888889" style="1" customWidth="1"/>
    <col min="11" max="11" width="9.88888888888889" style="1" customWidth="1"/>
    <col min="12" max="12" width="12.5555555555556" style="1" customWidth="1"/>
    <col min="13" max="13" width="11.5555555555556" style="1" customWidth="1"/>
    <col min="14" max="14" width="11.8888888888889" style="1" customWidth="1"/>
    <col min="15" max="16384" width="9" style="1"/>
  </cols>
  <sheetData>
    <row r="1" s="1" customFormat="1" ht="35" customHeight="1" spans="1:14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4" t="s">
        <v>36</v>
      </c>
      <c r="B3" s="4" t="s">
        <v>65</v>
      </c>
      <c r="C3" s="7" t="s">
        <v>6</v>
      </c>
      <c r="D3" s="7"/>
      <c r="E3" s="7"/>
      <c r="F3" s="7"/>
      <c r="G3" s="7"/>
      <c r="H3" s="7"/>
      <c r="I3" s="7"/>
      <c r="J3" s="7"/>
      <c r="K3" s="7"/>
      <c r="L3" s="4" t="s">
        <v>7</v>
      </c>
      <c r="M3" s="13" t="s">
        <v>8</v>
      </c>
      <c r="N3" s="19" t="s">
        <v>9</v>
      </c>
    </row>
    <row r="4" s="1" customFormat="1" ht="20" customHeight="1" spans="1:14">
      <c r="A4" s="4"/>
      <c r="B4" s="7"/>
      <c r="C4" s="4" t="s">
        <v>10</v>
      </c>
      <c r="D4" s="4"/>
      <c r="E4" s="4"/>
      <c r="F4" s="4" t="s">
        <v>11</v>
      </c>
      <c r="G4" s="4"/>
      <c r="H4" s="4"/>
      <c r="I4" s="7" t="s">
        <v>12</v>
      </c>
      <c r="J4" s="7"/>
      <c r="K4" s="7"/>
      <c r="L4" s="7"/>
      <c r="M4" s="15"/>
      <c r="N4" s="8"/>
    </row>
    <row r="5" s="1" customFormat="1" ht="27" customHeight="1" spans="1:14">
      <c r="A5" s="4"/>
      <c r="B5" s="7"/>
      <c r="C5" s="7" t="s">
        <v>13</v>
      </c>
      <c r="D5" s="7" t="s">
        <v>14</v>
      </c>
      <c r="E5" s="7" t="s">
        <v>15</v>
      </c>
      <c r="F5" s="7" t="s">
        <v>13</v>
      </c>
      <c r="G5" s="7" t="s">
        <v>14</v>
      </c>
      <c r="H5" s="7" t="s">
        <v>15</v>
      </c>
      <c r="I5" s="7" t="s">
        <v>13</v>
      </c>
      <c r="J5" s="7" t="s">
        <v>14</v>
      </c>
      <c r="K5" s="7" t="s">
        <v>15</v>
      </c>
      <c r="L5" s="7"/>
      <c r="M5" s="16"/>
      <c r="N5" s="8"/>
    </row>
    <row r="6" s="1" customFormat="1" ht="20" customHeight="1" spans="1:14">
      <c r="A6" s="21">
        <v>1</v>
      </c>
      <c r="B6" s="8" t="s">
        <v>128</v>
      </c>
      <c r="C6" s="8"/>
      <c r="D6" s="8"/>
      <c r="E6" s="8"/>
      <c r="F6" s="8"/>
      <c r="G6" s="8"/>
      <c r="H6" s="8"/>
      <c r="I6" s="8">
        <v>300</v>
      </c>
      <c r="J6" s="8">
        <v>30</v>
      </c>
      <c r="K6" s="8">
        <f t="shared" ref="K6:K12" si="0">I6*30</f>
        <v>9000</v>
      </c>
      <c r="L6" s="22">
        <f>K6</f>
        <v>9000</v>
      </c>
      <c r="M6" s="27">
        <f>L6*50000/50325.3</f>
        <v>8941.82448986891</v>
      </c>
      <c r="N6" s="17"/>
    </row>
    <row r="7" s="1" customFormat="1" ht="20" customHeight="1" spans="1:14">
      <c r="A7" s="21">
        <v>2</v>
      </c>
      <c r="B7" s="8" t="s">
        <v>129</v>
      </c>
      <c r="C7" s="8"/>
      <c r="D7" s="8"/>
      <c r="E7" s="8"/>
      <c r="F7" s="8"/>
      <c r="G7" s="8"/>
      <c r="H7" s="8"/>
      <c r="I7" s="8">
        <v>267</v>
      </c>
      <c r="J7" s="8">
        <v>30</v>
      </c>
      <c r="K7" s="8">
        <f t="shared" si="0"/>
        <v>8010</v>
      </c>
      <c r="L7" s="22">
        <f t="shared" ref="L7:L12" si="1">K7</f>
        <v>8010</v>
      </c>
      <c r="M7" s="27">
        <f t="shared" ref="M7:M12" si="2">L7*50000/50325.3</f>
        <v>7958.22379598333</v>
      </c>
      <c r="N7" s="17"/>
    </row>
    <row r="8" s="1" customFormat="1" ht="20" customHeight="1" spans="1:14">
      <c r="A8" s="21">
        <v>3</v>
      </c>
      <c r="B8" s="8" t="s">
        <v>130</v>
      </c>
      <c r="C8" s="8"/>
      <c r="D8" s="8"/>
      <c r="E8" s="8"/>
      <c r="F8" s="8"/>
      <c r="G8" s="8"/>
      <c r="H8" s="8"/>
      <c r="I8" s="8">
        <v>200</v>
      </c>
      <c r="J8" s="8">
        <v>30</v>
      </c>
      <c r="K8" s="8">
        <f t="shared" si="0"/>
        <v>6000</v>
      </c>
      <c r="L8" s="22">
        <f t="shared" si="1"/>
        <v>6000</v>
      </c>
      <c r="M8" s="27">
        <f t="shared" si="2"/>
        <v>5961.21632657928</v>
      </c>
      <c r="N8" s="17"/>
    </row>
    <row r="9" s="1" customFormat="1" ht="20" customHeight="1" spans="1:14">
      <c r="A9" s="21">
        <v>4</v>
      </c>
      <c r="B9" s="8" t="s">
        <v>131</v>
      </c>
      <c r="C9" s="8"/>
      <c r="D9" s="8"/>
      <c r="E9" s="8"/>
      <c r="F9" s="8"/>
      <c r="G9" s="8"/>
      <c r="H9" s="8"/>
      <c r="I9" s="8">
        <v>300</v>
      </c>
      <c r="J9" s="8">
        <v>30</v>
      </c>
      <c r="K9" s="8">
        <f t="shared" si="0"/>
        <v>9000</v>
      </c>
      <c r="L9" s="22">
        <f t="shared" si="1"/>
        <v>9000</v>
      </c>
      <c r="M9" s="27">
        <f t="shared" si="2"/>
        <v>8941.82448986891</v>
      </c>
      <c r="N9" s="17"/>
    </row>
    <row r="10" s="1" customFormat="1" ht="20" customHeight="1" spans="1:14">
      <c r="A10" s="21">
        <v>5</v>
      </c>
      <c r="B10" s="8" t="s">
        <v>132</v>
      </c>
      <c r="C10" s="8"/>
      <c r="D10" s="8"/>
      <c r="E10" s="8"/>
      <c r="F10" s="8"/>
      <c r="G10" s="8"/>
      <c r="H10" s="8"/>
      <c r="I10" s="8">
        <v>302.1</v>
      </c>
      <c r="J10" s="8">
        <v>30</v>
      </c>
      <c r="K10" s="8">
        <f t="shared" si="0"/>
        <v>9063</v>
      </c>
      <c r="L10" s="22">
        <f t="shared" si="1"/>
        <v>9063</v>
      </c>
      <c r="M10" s="27">
        <f t="shared" si="2"/>
        <v>9004.41726129799</v>
      </c>
      <c r="N10" s="17"/>
    </row>
    <row r="11" s="1" customFormat="1" ht="20" customHeight="1" spans="1:14">
      <c r="A11" s="21">
        <v>6</v>
      </c>
      <c r="B11" s="8" t="s">
        <v>133</v>
      </c>
      <c r="C11" s="8"/>
      <c r="D11" s="8"/>
      <c r="E11" s="8"/>
      <c r="F11" s="8"/>
      <c r="G11" s="8"/>
      <c r="H11" s="8"/>
      <c r="I11" s="8">
        <v>308.41</v>
      </c>
      <c r="J11" s="8">
        <v>30</v>
      </c>
      <c r="K11" s="8">
        <f t="shared" si="0"/>
        <v>9252.3</v>
      </c>
      <c r="L11" s="22">
        <f t="shared" si="1"/>
        <v>9252.3</v>
      </c>
      <c r="M11" s="27">
        <f t="shared" si="2"/>
        <v>9192.49363640157</v>
      </c>
      <c r="N11" s="17"/>
    </row>
    <row r="12" s="1" customFormat="1" ht="20" customHeight="1" spans="1:14">
      <c r="A12" s="21" t="s">
        <v>29</v>
      </c>
      <c r="B12" s="21"/>
      <c r="C12" s="8"/>
      <c r="D12" s="8"/>
      <c r="E12" s="8"/>
      <c r="F12" s="27"/>
      <c r="G12" s="8"/>
      <c r="H12" s="8"/>
      <c r="I12" s="8">
        <f>SUM(I6:I11)</f>
        <v>1677.51</v>
      </c>
      <c r="J12" s="8">
        <v>30</v>
      </c>
      <c r="K12" s="8">
        <f t="shared" si="0"/>
        <v>50325.3</v>
      </c>
      <c r="L12" s="22">
        <f t="shared" si="1"/>
        <v>50325.3</v>
      </c>
      <c r="M12" s="27">
        <f t="shared" si="2"/>
        <v>50000</v>
      </c>
      <c r="N12" s="17"/>
    </row>
  </sheetData>
  <mergeCells count="12">
    <mergeCell ref="A1:N1"/>
    <mergeCell ref="A2:N2"/>
    <mergeCell ref="C3:K3"/>
    <mergeCell ref="C4:E4"/>
    <mergeCell ref="F4:H4"/>
    <mergeCell ref="I4:K4"/>
    <mergeCell ref="A12:B12"/>
    <mergeCell ref="A3:A5"/>
    <mergeCell ref="B3:B5"/>
    <mergeCell ref="L3:L5"/>
    <mergeCell ref="M3:M5"/>
    <mergeCell ref="N3:N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9" defaultRowHeight="14.4"/>
  <cols>
    <col min="1" max="1" width="2.55555555555556" style="1" customWidth="1"/>
    <col min="2" max="2" width="14.4444444444444" style="1" customWidth="1"/>
    <col min="3" max="3" width="9.44444444444444" style="1" customWidth="1"/>
    <col min="4" max="4" width="6.55555555555556" style="26" customWidth="1"/>
    <col min="5" max="5" width="9.33333333333333" style="1" customWidth="1"/>
    <col min="6" max="6" width="10.2222222222222" style="1" customWidth="1"/>
    <col min="7" max="7" width="6.77777777777778" style="1" customWidth="1"/>
    <col min="8" max="8" width="8.77777777777778" style="1" customWidth="1"/>
    <col min="9" max="9" width="9" style="1" customWidth="1"/>
    <col min="10" max="10" width="6.77777777777778" style="1" customWidth="1"/>
    <col min="11" max="11" width="9.88888888888889" style="1" customWidth="1"/>
    <col min="12" max="12" width="13.3333333333333" style="1" customWidth="1"/>
    <col min="13" max="13" width="11.5555555555556" style="1" customWidth="1"/>
    <col min="14" max="14" width="11.8888888888889" style="1" customWidth="1"/>
    <col min="15" max="16384" width="9" style="1"/>
  </cols>
  <sheetData>
    <row r="1" s="1" customFormat="1" ht="35" customHeight="1" spans="1:14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4" t="s">
        <v>4</v>
      </c>
      <c r="B3" s="4" t="s">
        <v>65</v>
      </c>
      <c r="C3" s="7" t="s">
        <v>6</v>
      </c>
      <c r="D3" s="7"/>
      <c r="E3" s="7"/>
      <c r="F3" s="7"/>
      <c r="G3" s="7"/>
      <c r="H3" s="7"/>
      <c r="I3" s="7"/>
      <c r="J3" s="7"/>
      <c r="K3" s="7"/>
      <c r="L3" s="4" t="s">
        <v>7</v>
      </c>
      <c r="M3" s="13" t="s">
        <v>8</v>
      </c>
      <c r="N3" s="19" t="s">
        <v>9</v>
      </c>
    </row>
    <row r="4" s="1" customFormat="1" ht="20" customHeight="1" spans="1:14">
      <c r="A4" s="4"/>
      <c r="B4" s="7"/>
      <c r="C4" s="4" t="s">
        <v>10</v>
      </c>
      <c r="D4" s="4"/>
      <c r="E4" s="4"/>
      <c r="F4" s="4" t="s">
        <v>11</v>
      </c>
      <c r="G4" s="4"/>
      <c r="H4" s="4"/>
      <c r="I4" s="7" t="s">
        <v>12</v>
      </c>
      <c r="J4" s="7"/>
      <c r="K4" s="7"/>
      <c r="L4" s="7"/>
      <c r="M4" s="15"/>
      <c r="N4" s="8"/>
    </row>
    <row r="5" s="1" customFormat="1" ht="27" customHeight="1" spans="1:14">
      <c r="A5" s="4"/>
      <c r="B5" s="7"/>
      <c r="C5" s="7" t="s">
        <v>13</v>
      </c>
      <c r="D5" s="7" t="s">
        <v>14</v>
      </c>
      <c r="E5" s="7" t="s">
        <v>15</v>
      </c>
      <c r="F5" s="7" t="s">
        <v>13</v>
      </c>
      <c r="G5" s="7" t="s">
        <v>14</v>
      </c>
      <c r="H5" s="7" t="s">
        <v>15</v>
      </c>
      <c r="I5" s="7" t="s">
        <v>13</v>
      </c>
      <c r="J5" s="7" t="s">
        <v>14</v>
      </c>
      <c r="K5" s="7" t="s">
        <v>15</v>
      </c>
      <c r="L5" s="7"/>
      <c r="M5" s="16"/>
      <c r="N5" s="8"/>
    </row>
    <row r="6" s="1" customFormat="1" ht="25" customHeight="1" spans="1:14">
      <c r="A6" s="21">
        <v>1</v>
      </c>
      <c r="B6" s="28" t="s">
        <v>136</v>
      </c>
      <c r="C6" s="10">
        <v>1420</v>
      </c>
      <c r="D6" s="8">
        <v>15</v>
      </c>
      <c r="E6" s="8">
        <f>C6*15</f>
        <v>21300</v>
      </c>
      <c r="F6" s="10"/>
      <c r="G6" s="8"/>
      <c r="H6" s="8"/>
      <c r="I6" s="10"/>
      <c r="J6" s="8"/>
      <c r="K6" s="8"/>
      <c r="L6" s="22">
        <f>E6+H6+K6</f>
        <v>21300</v>
      </c>
      <c r="M6" s="27">
        <f t="shared" ref="M6:M12" si="0">L6*150000/151875</f>
        <v>21037.037037037</v>
      </c>
      <c r="N6" s="17"/>
    </row>
    <row r="7" s="1" customFormat="1" ht="25" customHeight="1" spans="1:14">
      <c r="A7" s="21">
        <v>2</v>
      </c>
      <c r="B7" s="10" t="s">
        <v>137</v>
      </c>
      <c r="C7" s="10">
        <v>1045</v>
      </c>
      <c r="D7" s="8">
        <v>15</v>
      </c>
      <c r="E7" s="8">
        <f>C7*15</f>
        <v>15675</v>
      </c>
      <c r="F7" s="10"/>
      <c r="G7" s="8"/>
      <c r="H7" s="8"/>
      <c r="I7" s="10"/>
      <c r="J7" s="8"/>
      <c r="K7" s="8"/>
      <c r="L7" s="22">
        <f>E7+H7+K7</f>
        <v>15675</v>
      </c>
      <c r="M7" s="27">
        <f t="shared" si="0"/>
        <v>15481.4814814815</v>
      </c>
      <c r="N7" s="17"/>
    </row>
    <row r="8" s="1" customFormat="1" ht="25" customHeight="1" spans="1:14">
      <c r="A8" s="21">
        <v>3</v>
      </c>
      <c r="B8" s="10" t="s">
        <v>138</v>
      </c>
      <c r="C8" s="10"/>
      <c r="D8" s="8"/>
      <c r="E8" s="8"/>
      <c r="F8" s="10">
        <v>1480</v>
      </c>
      <c r="G8" s="8">
        <v>12</v>
      </c>
      <c r="H8" s="8">
        <f>F8*12</f>
        <v>17760</v>
      </c>
      <c r="I8" s="10">
        <v>148</v>
      </c>
      <c r="J8" s="8">
        <v>30</v>
      </c>
      <c r="K8" s="8">
        <f>I8*30</f>
        <v>4440</v>
      </c>
      <c r="L8" s="22">
        <f>H8+K8</f>
        <v>22200</v>
      </c>
      <c r="M8" s="27">
        <f t="shared" si="0"/>
        <v>21925.9259259259</v>
      </c>
      <c r="N8" s="17"/>
    </row>
    <row r="9" s="1" customFormat="1" ht="25" customHeight="1" spans="1:14">
      <c r="A9" s="21">
        <v>4</v>
      </c>
      <c r="B9" s="10" t="s">
        <v>139</v>
      </c>
      <c r="C9" s="10">
        <v>839</v>
      </c>
      <c r="D9" s="8">
        <v>15</v>
      </c>
      <c r="E9" s="8">
        <f>C9*15</f>
        <v>12585</v>
      </c>
      <c r="F9" s="10"/>
      <c r="G9" s="8"/>
      <c r="H9" s="8"/>
      <c r="I9" s="10">
        <v>140.5</v>
      </c>
      <c r="J9" s="8">
        <v>30</v>
      </c>
      <c r="K9" s="8">
        <f>I9*30</f>
        <v>4215</v>
      </c>
      <c r="L9" s="22">
        <f>E9+K9</f>
        <v>16800</v>
      </c>
      <c r="M9" s="27">
        <f t="shared" si="0"/>
        <v>16592.5925925926</v>
      </c>
      <c r="N9" s="17"/>
    </row>
    <row r="10" s="1" customFormat="1" ht="25" customHeight="1" spans="1:14">
      <c r="A10" s="21">
        <v>5</v>
      </c>
      <c r="B10" s="10" t="s">
        <v>140</v>
      </c>
      <c r="C10" s="10">
        <v>150</v>
      </c>
      <c r="D10" s="8">
        <v>15</v>
      </c>
      <c r="E10" s="8">
        <f>C10*15</f>
        <v>2250</v>
      </c>
      <c r="F10" s="10"/>
      <c r="G10" s="8"/>
      <c r="H10" s="8"/>
      <c r="I10" s="10">
        <v>385</v>
      </c>
      <c r="J10" s="8">
        <v>30</v>
      </c>
      <c r="K10" s="8">
        <f>I10*30</f>
        <v>11550</v>
      </c>
      <c r="L10" s="22">
        <f>E10+H10+K10</f>
        <v>13800</v>
      </c>
      <c r="M10" s="27">
        <f t="shared" si="0"/>
        <v>13629.6296296296</v>
      </c>
      <c r="N10" s="17"/>
    </row>
    <row r="11" s="1" customFormat="1" ht="25" customHeight="1" spans="1:14">
      <c r="A11" s="21">
        <v>6</v>
      </c>
      <c r="B11" s="8" t="s">
        <v>141</v>
      </c>
      <c r="C11" s="10">
        <v>350</v>
      </c>
      <c r="D11" s="8">
        <v>15</v>
      </c>
      <c r="E11" s="8">
        <f>C11*15</f>
        <v>5250</v>
      </c>
      <c r="F11" s="10"/>
      <c r="G11" s="8"/>
      <c r="H11" s="8"/>
      <c r="I11" s="10"/>
      <c r="J11" s="8"/>
      <c r="K11" s="8"/>
      <c r="L11" s="22">
        <f>E11+H11+K11</f>
        <v>5250</v>
      </c>
      <c r="M11" s="27">
        <f t="shared" si="0"/>
        <v>5185.18518518519</v>
      </c>
      <c r="N11" s="17"/>
    </row>
    <row r="12" s="1" customFormat="1" ht="20" customHeight="1" spans="1:14">
      <c r="A12" s="21" t="s">
        <v>29</v>
      </c>
      <c r="B12" s="21"/>
      <c r="C12" s="8">
        <f>SUM(C6:C11)</f>
        <v>3804</v>
      </c>
      <c r="D12" s="8">
        <v>15</v>
      </c>
      <c r="E12" s="8">
        <f t="shared" ref="E12:L12" si="1">SUM(E6:E11)</f>
        <v>57060</v>
      </c>
      <c r="F12" s="27">
        <f t="shared" si="1"/>
        <v>1480</v>
      </c>
      <c r="G12" s="8">
        <f t="shared" si="1"/>
        <v>12</v>
      </c>
      <c r="H12" s="8">
        <f t="shared" si="1"/>
        <v>17760</v>
      </c>
      <c r="I12" s="8">
        <f t="shared" si="1"/>
        <v>673.5</v>
      </c>
      <c r="J12" s="8">
        <f t="shared" si="1"/>
        <v>90</v>
      </c>
      <c r="K12" s="8">
        <f t="shared" si="1"/>
        <v>20205</v>
      </c>
      <c r="L12" s="22">
        <f t="shared" si="1"/>
        <v>95025</v>
      </c>
      <c r="M12" s="27">
        <f t="shared" si="0"/>
        <v>93851.8518518519</v>
      </c>
      <c r="N12" s="17"/>
    </row>
  </sheetData>
  <mergeCells count="12">
    <mergeCell ref="A1:N1"/>
    <mergeCell ref="A2:N2"/>
    <mergeCell ref="C3:K3"/>
    <mergeCell ref="C4:E4"/>
    <mergeCell ref="F4:H4"/>
    <mergeCell ref="I4:K4"/>
    <mergeCell ref="A12:B12"/>
    <mergeCell ref="A3:A5"/>
    <mergeCell ref="B3:B5"/>
    <mergeCell ref="L3:L5"/>
    <mergeCell ref="M3:M5"/>
    <mergeCell ref="N3:N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2" sqref="G12"/>
    </sheetView>
  </sheetViews>
  <sheetFormatPr defaultColWidth="9" defaultRowHeight="14.4"/>
  <cols>
    <col min="1" max="1" width="2.55555555555556" style="1" customWidth="1"/>
    <col min="2" max="2" width="14.4444444444444" style="1" customWidth="1"/>
    <col min="3" max="3" width="9.44444444444444" style="1" customWidth="1"/>
    <col min="4" max="4" width="6.77777777777778" style="26" customWidth="1"/>
    <col min="5" max="5" width="9.33333333333333" style="1" customWidth="1"/>
    <col min="6" max="6" width="10.2222222222222" style="1" customWidth="1"/>
    <col min="7" max="7" width="5.55555555555556" style="1" customWidth="1"/>
    <col min="8" max="8" width="8.77777777777778" style="1" customWidth="1"/>
    <col min="9" max="9" width="9" style="1" customWidth="1"/>
    <col min="10" max="10" width="5.88888888888889" style="1" customWidth="1"/>
    <col min="11" max="11" width="9.88888888888889" style="1" customWidth="1"/>
    <col min="12" max="12" width="10.2222222222222" style="1" customWidth="1"/>
    <col min="13" max="13" width="11.5555555555556" style="1" customWidth="1"/>
    <col min="14" max="14" width="11.8888888888889" style="1" customWidth="1"/>
    <col min="15" max="16384" width="9" style="1"/>
  </cols>
  <sheetData>
    <row r="1" s="1" customFormat="1" ht="35" customHeight="1" spans="1:14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7" customHeight="1" spans="1:14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4" t="s">
        <v>4</v>
      </c>
      <c r="B3" s="4" t="s">
        <v>65</v>
      </c>
      <c r="C3" s="7" t="s">
        <v>6</v>
      </c>
      <c r="D3" s="7"/>
      <c r="E3" s="7"/>
      <c r="F3" s="7"/>
      <c r="G3" s="7"/>
      <c r="H3" s="7"/>
      <c r="I3" s="7"/>
      <c r="J3" s="7"/>
      <c r="K3" s="7"/>
      <c r="L3" s="4" t="s">
        <v>7</v>
      </c>
      <c r="M3" s="13" t="s">
        <v>8</v>
      </c>
      <c r="N3" s="19" t="s">
        <v>9</v>
      </c>
    </row>
    <row r="4" s="1" customFormat="1" ht="20" customHeight="1" spans="1:14">
      <c r="A4" s="4"/>
      <c r="B4" s="7"/>
      <c r="C4" s="4" t="s">
        <v>10</v>
      </c>
      <c r="D4" s="4"/>
      <c r="E4" s="4"/>
      <c r="F4" s="4" t="s">
        <v>11</v>
      </c>
      <c r="G4" s="4"/>
      <c r="H4" s="4"/>
      <c r="I4" s="7" t="s">
        <v>12</v>
      </c>
      <c r="J4" s="7"/>
      <c r="K4" s="7"/>
      <c r="L4" s="7"/>
      <c r="M4" s="15"/>
      <c r="N4" s="8"/>
    </row>
    <row r="5" s="1" customFormat="1" ht="27" customHeight="1" spans="1:14">
      <c r="A5" s="4"/>
      <c r="B5" s="7"/>
      <c r="C5" s="7" t="s">
        <v>13</v>
      </c>
      <c r="D5" s="7" t="s">
        <v>14</v>
      </c>
      <c r="E5" s="7" t="s">
        <v>15</v>
      </c>
      <c r="F5" s="7" t="s">
        <v>13</v>
      </c>
      <c r="G5" s="7" t="s">
        <v>14</v>
      </c>
      <c r="H5" s="7" t="s">
        <v>15</v>
      </c>
      <c r="I5" s="7" t="s">
        <v>13</v>
      </c>
      <c r="J5" s="7" t="s">
        <v>14</v>
      </c>
      <c r="K5" s="7" t="s">
        <v>15</v>
      </c>
      <c r="L5" s="7"/>
      <c r="M5" s="16"/>
      <c r="N5" s="8"/>
    </row>
    <row r="6" s="1" customFormat="1" ht="20" customHeight="1" spans="1:14">
      <c r="A6" s="21">
        <v>1</v>
      </c>
      <c r="B6" s="8" t="s">
        <v>144</v>
      </c>
      <c r="C6" s="8">
        <v>789.81</v>
      </c>
      <c r="D6" s="8">
        <v>15</v>
      </c>
      <c r="E6" s="8">
        <f>C6*15</f>
        <v>11847.15</v>
      </c>
      <c r="F6" s="8">
        <v>789.81</v>
      </c>
      <c r="G6" s="8">
        <v>12</v>
      </c>
      <c r="H6" s="8">
        <f>F6*12</f>
        <v>9477.72</v>
      </c>
      <c r="I6" s="8"/>
      <c r="J6" s="8"/>
      <c r="K6" s="8"/>
      <c r="L6" s="22">
        <f>E6+H6</f>
        <v>21324.87</v>
      </c>
      <c r="M6" s="27">
        <f>L6*50000/50036.4</f>
        <v>21309.3567882581</v>
      </c>
      <c r="N6" s="17"/>
    </row>
    <row r="7" s="1" customFormat="1" ht="20" customHeight="1" spans="1:14">
      <c r="A7" s="21">
        <v>2</v>
      </c>
      <c r="B7" s="8" t="s">
        <v>145</v>
      </c>
      <c r="C7" s="8">
        <v>73.84</v>
      </c>
      <c r="D7" s="8">
        <v>15</v>
      </c>
      <c r="E7" s="8">
        <f>C7*15</f>
        <v>1107.6</v>
      </c>
      <c r="F7" s="8">
        <v>73.84</v>
      </c>
      <c r="G7" s="8">
        <v>12</v>
      </c>
      <c r="H7" s="8">
        <f>F7*12</f>
        <v>886.08</v>
      </c>
      <c r="I7" s="8"/>
      <c r="J7" s="8"/>
      <c r="K7" s="8"/>
      <c r="L7" s="22">
        <f>E7+H7</f>
        <v>1993.68</v>
      </c>
      <c r="M7" s="27">
        <f>L7*50000/50036.4</f>
        <v>1992.22965680984</v>
      </c>
      <c r="N7" s="17"/>
    </row>
    <row r="8" s="1" customFormat="1" ht="20" customHeight="1" spans="1:14">
      <c r="A8" s="21">
        <v>3</v>
      </c>
      <c r="B8" s="8" t="s">
        <v>146</v>
      </c>
      <c r="C8" s="8">
        <v>562.78</v>
      </c>
      <c r="D8" s="8">
        <v>15</v>
      </c>
      <c r="E8" s="8">
        <f>C8*15</f>
        <v>8441.7</v>
      </c>
      <c r="F8" s="8">
        <v>562.78</v>
      </c>
      <c r="G8" s="8">
        <v>12</v>
      </c>
      <c r="H8" s="8">
        <f>F8*12</f>
        <v>6753.36</v>
      </c>
      <c r="I8" s="8"/>
      <c r="J8" s="8"/>
      <c r="K8" s="8"/>
      <c r="L8" s="22">
        <f>E8+H8</f>
        <v>15195.06</v>
      </c>
      <c r="M8" s="27">
        <f>L8*50000/50036.4</f>
        <v>15184.0060436003</v>
      </c>
      <c r="N8" s="17"/>
    </row>
    <row r="9" s="1" customFormat="1" ht="20" customHeight="1" spans="1:14">
      <c r="A9" s="21">
        <v>4</v>
      </c>
      <c r="B9" s="8" t="s">
        <v>147</v>
      </c>
      <c r="C9" s="8">
        <v>426.77</v>
      </c>
      <c r="D9" s="8">
        <v>15</v>
      </c>
      <c r="E9" s="8">
        <f>C9*15</f>
        <v>6401.55</v>
      </c>
      <c r="F9" s="8">
        <v>426.77</v>
      </c>
      <c r="G9" s="8">
        <v>12</v>
      </c>
      <c r="H9" s="8">
        <f>F9*12</f>
        <v>5121.24</v>
      </c>
      <c r="I9" s="8"/>
      <c r="J9" s="8"/>
      <c r="K9" s="8"/>
      <c r="L9" s="22">
        <f>E9+H9</f>
        <v>11522.79</v>
      </c>
      <c r="M9" s="27">
        <f>L9*50000/50036.4</f>
        <v>11514.4075113318</v>
      </c>
      <c r="N9" s="17"/>
    </row>
    <row r="10" s="1" customFormat="1" ht="20" customHeight="1" spans="1:14">
      <c r="A10" s="21" t="s">
        <v>29</v>
      </c>
      <c r="B10" s="21"/>
      <c r="C10" s="8">
        <f>SUM(C6:C9)</f>
        <v>1853.2</v>
      </c>
      <c r="D10" s="8"/>
      <c r="E10" s="8">
        <f>SUM(E6:E9)</f>
        <v>27798</v>
      </c>
      <c r="F10" s="27">
        <f>SUM(F6:F9)</f>
        <v>1853.2</v>
      </c>
      <c r="G10" s="8"/>
      <c r="H10" s="8">
        <f>SUM(H6:H9)</f>
        <v>22238.4</v>
      </c>
      <c r="I10" s="8"/>
      <c r="J10" s="8"/>
      <c r="K10" s="8"/>
      <c r="L10" s="22">
        <f>E10+H10</f>
        <v>50036.4</v>
      </c>
      <c r="M10" s="27">
        <v>50000</v>
      </c>
      <c r="N10" s="17"/>
    </row>
  </sheetData>
  <mergeCells count="12">
    <mergeCell ref="A1:N1"/>
    <mergeCell ref="A2:N2"/>
    <mergeCell ref="C3:K3"/>
    <mergeCell ref="C4:E4"/>
    <mergeCell ref="F4:H4"/>
    <mergeCell ref="I4:K4"/>
    <mergeCell ref="A10:B10"/>
    <mergeCell ref="A3:A5"/>
    <mergeCell ref="B3:B5"/>
    <mergeCell ref="L3:L5"/>
    <mergeCell ref="M3:M5"/>
    <mergeCell ref="N3:N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="90" zoomScaleNormal="90" topLeftCell="A13" workbookViewId="0">
      <selection activeCell="Q12" sqref="Q12"/>
    </sheetView>
  </sheetViews>
  <sheetFormatPr defaultColWidth="5.17592592592593" defaultRowHeight="14.4"/>
  <cols>
    <col min="1" max="1" width="3.57407407407407" style="1" customWidth="1"/>
    <col min="2" max="2" width="6.89814814814815" style="1" customWidth="1"/>
    <col min="3" max="3" width="8.88888888888889" style="1" customWidth="1"/>
    <col min="4" max="4" width="7.15740740740741" style="1" customWidth="1"/>
    <col min="5" max="5" width="10.4907407407407" style="1" customWidth="1"/>
    <col min="6" max="6" width="7.52777777777778" style="1" customWidth="1"/>
    <col min="7" max="7" width="7.27777777777778" style="1" customWidth="1"/>
    <col min="8" max="8" width="8.87962962962963" style="1" customWidth="1"/>
    <col min="9" max="10" width="6.66666666666667" style="1" customWidth="1"/>
    <col min="11" max="11" width="8.39814814814815" style="1" customWidth="1"/>
    <col min="12" max="13" width="6.66666666666667" style="1" customWidth="1"/>
    <col min="14" max="14" width="9.5" style="1" customWidth="1"/>
    <col min="15" max="15" width="12.3425925925926" style="1" customWidth="1"/>
    <col min="16" max="16" width="11.1018518518519" style="1" customWidth="1"/>
    <col min="17" max="17" width="13.212962962963" style="1" customWidth="1"/>
    <col min="18" max="16368" width="8.88888888888889" style="1" customWidth="1"/>
    <col min="16369" max="16369" width="8.88888888888889" style="1"/>
    <col min="16370" max="16384" width="5.17592592592593" style="1"/>
  </cols>
  <sheetData>
    <row r="1" s="1" customFormat="1" ht="35" customHeight="1" spans="1:17">
      <c r="A1" s="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0" customHeight="1" spans="1:17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25" customHeight="1" spans="1:17">
      <c r="A3" s="4" t="s">
        <v>4</v>
      </c>
      <c r="B3" s="4" t="s">
        <v>65</v>
      </c>
      <c r="C3" s="5" t="s">
        <v>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 t="s">
        <v>7</v>
      </c>
      <c r="P3" s="13" t="s">
        <v>8</v>
      </c>
      <c r="Q3" s="19" t="s">
        <v>9</v>
      </c>
    </row>
    <row r="4" s="1" customFormat="1" ht="25" customHeight="1" spans="1:17">
      <c r="A4" s="4"/>
      <c r="B4" s="7"/>
      <c r="C4" s="4" t="s">
        <v>10</v>
      </c>
      <c r="D4" s="4"/>
      <c r="E4" s="4"/>
      <c r="F4" s="7" t="s">
        <v>12</v>
      </c>
      <c r="G4" s="7"/>
      <c r="H4" s="7"/>
      <c r="I4" s="7" t="s">
        <v>150</v>
      </c>
      <c r="J4" s="14"/>
      <c r="K4" s="7"/>
      <c r="L4" s="7" t="s">
        <v>151</v>
      </c>
      <c r="M4" s="14"/>
      <c r="N4" s="7"/>
      <c r="O4" s="7"/>
      <c r="P4" s="15"/>
      <c r="Q4" s="8"/>
    </row>
    <row r="5" s="1" customFormat="1" ht="35" customHeight="1" spans="1:17">
      <c r="A5" s="4"/>
      <c r="B5" s="7"/>
      <c r="C5" s="7" t="s">
        <v>13</v>
      </c>
      <c r="D5" s="4" t="s">
        <v>14</v>
      </c>
      <c r="E5" s="7" t="s">
        <v>15</v>
      </c>
      <c r="F5" s="7" t="s">
        <v>13</v>
      </c>
      <c r="G5" s="4" t="s">
        <v>14</v>
      </c>
      <c r="H5" s="7" t="s">
        <v>15</v>
      </c>
      <c r="I5" s="7" t="s">
        <v>13</v>
      </c>
      <c r="J5" s="4" t="s">
        <v>14</v>
      </c>
      <c r="K5" s="7" t="s">
        <v>15</v>
      </c>
      <c r="L5" s="7" t="s">
        <v>13</v>
      </c>
      <c r="M5" s="4" t="s">
        <v>14</v>
      </c>
      <c r="N5" s="7" t="s">
        <v>15</v>
      </c>
      <c r="O5" s="7"/>
      <c r="P5" s="16"/>
      <c r="Q5" s="8"/>
    </row>
    <row r="6" s="1" customFormat="1" ht="20" customHeight="1" spans="1:17">
      <c r="A6" s="20">
        <v>1</v>
      </c>
      <c r="B6" s="21" t="s">
        <v>152</v>
      </c>
      <c r="C6" s="8">
        <v>1365</v>
      </c>
      <c r="D6" s="8">
        <v>15</v>
      </c>
      <c r="E6" s="8">
        <f>C6*15</f>
        <v>20475</v>
      </c>
      <c r="F6" s="8">
        <v>141.22</v>
      </c>
      <c r="G6" s="8">
        <v>30</v>
      </c>
      <c r="H6" s="8">
        <f>F6*30</f>
        <v>4236.6</v>
      </c>
      <c r="I6" s="8">
        <v>286</v>
      </c>
      <c r="J6" s="8">
        <v>10</v>
      </c>
      <c r="K6" s="8">
        <v>2860</v>
      </c>
      <c r="L6" s="8"/>
      <c r="M6" s="8"/>
      <c r="N6" s="8"/>
      <c r="O6" s="22">
        <f>E6+N6+K6+H6</f>
        <v>27571.6</v>
      </c>
      <c r="P6" s="23">
        <f>O6*497262.46/497694.2</f>
        <v>27547.682175392</v>
      </c>
      <c r="Q6" s="22"/>
    </row>
    <row r="7" s="1" customFormat="1" ht="20" customHeight="1" spans="1:17">
      <c r="A7" s="20">
        <v>2</v>
      </c>
      <c r="B7" s="21" t="s">
        <v>153</v>
      </c>
      <c r="C7" s="8">
        <v>407.21</v>
      </c>
      <c r="D7" s="8">
        <v>15</v>
      </c>
      <c r="E7" s="8">
        <f t="shared" ref="E7:E25" si="0">C7*15</f>
        <v>6108.15</v>
      </c>
      <c r="F7" s="8">
        <v>968.43</v>
      </c>
      <c r="G7" s="8">
        <v>30</v>
      </c>
      <c r="H7" s="8">
        <f t="shared" ref="H7:H24" si="1">F7*30</f>
        <v>29052.9</v>
      </c>
      <c r="I7" s="8"/>
      <c r="J7" s="8">
        <v>10</v>
      </c>
      <c r="K7" s="8"/>
      <c r="L7" s="8"/>
      <c r="M7" s="8"/>
      <c r="N7" s="8"/>
      <c r="O7" s="22">
        <f t="shared" ref="O7:O25" si="2">E7+N7+K7+H7</f>
        <v>35161.05</v>
      </c>
      <c r="P7" s="23">
        <f t="shared" ref="P7:P25" si="3">O7*497262.46/497694.2</f>
        <v>35130.5484757166</v>
      </c>
      <c r="Q7" s="22"/>
    </row>
    <row r="8" s="1" customFormat="1" ht="20" customHeight="1" spans="1:17">
      <c r="A8" s="20">
        <v>3</v>
      </c>
      <c r="B8" s="21" t="s">
        <v>154</v>
      </c>
      <c r="C8" s="8">
        <v>1768.72</v>
      </c>
      <c r="D8" s="8">
        <v>15</v>
      </c>
      <c r="E8" s="8">
        <f t="shared" si="0"/>
        <v>26530.8</v>
      </c>
      <c r="F8" s="8">
        <v>168.4</v>
      </c>
      <c r="G8" s="8">
        <v>30</v>
      </c>
      <c r="H8" s="8">
        <f t="shared" si="1"/>
        <v>5052</v>
      </c>
      <c r="I8" s="8">
        <v>27</v>
      </c>
      <c r="J8" s="8">
        <v>10</v>
      </c>
      <c r="K8" s="8">
        <v>270</v>
      </c>
      <c r="L8" s="8">
        <v>24</v>
      </c>
      <c r="M8" s="8">
        <v>20</v>
      </c>
      <c r="N8" s="8">
        <v>480</v>
      </c>
      <c r="O8" s="22">
        <f t="shared" si="2"/>
        <v>32332.8</v>
      </c>
      <c r="P8" s="23">
        <f t="shared" si="3"/>
        <v>32304.7519273642</v>
      </c>
      <c r="Q8" s="22"/>
    </row>
    <row r="9" s="1" customFormat="1" ht="20" customHeight="1" spans="1:17">
      <c r="A9" s="20">
        <v>4</v>
      </c>
      <c r="B9" s="21" t="s">
        <v>155</v>
      </c>
      <c r="C9" s="8">
        <v>632.54</v>
      </c>
      <c r="D9" s="8">
        <v>15</v>
      </c>
      <c r="E9" s="8">
        <f t="shared" si="0"/>
        <v>9488.1</v>
      </c>
      <c r="F9" s="8">
        <v>147.8</v>
      </c>
      <c r="G9" s="8">
        <v>30</v>
      </c>
      <c r="H9" s="8">
        <f t="shared" si="1"/>
        <v>4434</v>
      </c>
      <c r="I9" s="8">
        <v>42</v>
      </c>
      <c r="J9" s="8">
        <v>10</v>
      </c>
      <c r="K9" s="8">
        <v>420</v>
      </c>
      <c r="L9" s="8"/>
      <c r="M9" s="8"/>
      <c r="N9" s="8"/>
      <c r="O9" s="22">
        <f t="shared" si="2"/>
        <v>14342.1</v>
      </c>
      <c r="P9" s="23">
        <f t="shared" si="3"/>
        <v>14329.6585083089</v>
      </c>
      <c r="Q9" s="22"/>
    </row>
    <row r="10" s="1" customFormat="1" ht="20" customHeight="1" spans="1:17">
      <c r="A10" s="20">
        <v>5</v>
      </c>
      <c r="B10" s="21" t="s">
        <v>156</v>
      </c>
      <c r="C10" s="8">
        <v>334.3</v>
      </c>
      <c r="D10" s="8">
        <v>15</v>
      </c>
      <c r="E10" s="8">
        <f t="shared" si="0"/>
        <v>5014.5</v>
      </c>
      <c r="F10" s="8">
        <v>76.2</v>
      </c>
      <c r="G10" s="8">
        <v>30</v>
      </c>
      <c r="H10" s="8">
        <f t="shared" si="1"/>
        <v>2286</v>
      </c>
      <c r="I10" s="8">
        <v>81.2</v>
      </c>
      <c r="J10" s="8">
        <v>10</v>
      </c>
      <c r="K10" s="8">
        <v>812</v>
      </c>
      <c r="L10" s="8"/>
      <c r="M10" s="8"/>
      <c r="N10" s="8"/>
      <c r="O10" s="22">
        <f t="shared" si="2"/>
        <v>8112.5</v>
      </c>
      <c r="P10" s="23">
        <f t="shared" si="3"/>
        <v>8105.4625646632</v>
      </c>
      <c r="Q10" s="22"/>
    </row>
    <row r="11" s="1" customFormat="1" ht="20" customHeight="1" spans="1:17">
      <c r="A11" s="20">
        <v>6</v>
      </c>
      <c r="B11" s="21" t="s">
        <v>157</v>
      </c>
      <c r="C11" s="8">
        <v>82</v>
      </c>
      <c r="D11" s="8">
        <v>15</v>
      </c>
      <c r="E11" s="8">
        <f t="shared" si="0"/>
        <v>1230</v>
      </c>
      <c r="F11" s="8"/>
      <c r="G11" s="8"/>
      <c r="H11" s="8"/>
      <c r="I11" s="8"/>
      <c r="J11" s="8"/>
      <c r="K11" s="8"/>
      <c r="L11" s="8"/>
      <c r="M11" s="8"/>
      <c r="N11" s="8"/>
      <c r="O11" s="22">
        <f t="shared" si="2"/>
        <v>1230</v>
      </c>
      <c r="P11" s="23">
        <f t="shared" si="3"/>
        <v>1228.93299901827</v>
      </c>
      <c r="Q11" s="22"/>
    </row>
    <row r="12" s="1" customFormat="1" ht="29" customHeight="1" spans="1:17">
      <c r="A12" s="20">
        <v>7</v>
      </c>
      <c r="B12" s="21" t="s">
        <v>158</v>
      </c>
      <c r="C12" s="8">
        <v>1650.2</v>
      </c>
      <c r="D12" s="8">
        <v>15</v>
      </c>
      <c r="E12" s="8">
        <f t="shared" si="0"/>
        <v>24753</v>
      </c>
      <c r="F12" s="8">
        <v>649.35</v>
      </c>
      <c r="G12" s="8">
        <v>30</v>
      </c>
      <c r="H12" s="8">
        <f t="shared" si="1"/>
        <v>19480.5</v>
      </c>
      <c r="I12" s="8">
        <v>170.99</v>
      </c>
      <c r="J12" s="8">
        <v>10</v>
      </c>
      <c r="K12" s="8">
        <v>1709.9</v>
      </c>
      <c r="L12" s="8">
        <v>111.94</v>
      </c>
      <c r="M12" s="8">
        <v>20</v>
      </c>
      <c r="N12" s="8">
        <f>L12*20</f>
        <v>2238.8</v>
      </c>
      <c r="O12" s="22">
        <f t="shared" si="2"/>
        <v>48182.2</v>
      </c>
      <c r="P12" s="23">
        <f t="shared" si="3"/>
        <v>48140.4028823563</v>
      </c>
      <c r="Q12" s="25"/>
    </row>
    <row r="13" s="1" customFormat="1" ht="20" customHeight="1" spans="1:17">
      <c r="A13" s="20">
        <v>8</v>
      </c>
      <c r="B13" s="21" t="s">
        <v>159</v>
      </c>
      <c r="C13" s="8">
        <v>1106.72</v>
      </c>
      <c r="D13" s="8">
        <v>15</v>
      </c>
      <c r="E13" s="8">
        <f t="shared" si="0"/>
        <v>16600.8</v>
      </c>
      <c r="F13" s="8">
        <v>466.78</v>
      </c>
      <c r="G13" s="8">
        <v>30</v>
      </c>
      <c r="H13" s="8">
        <f t="shared" si="1"/>
        <v>14003.4</v>
      </c>
      <c r="I13" s="8">
        <v>26.5</v>
      </c>
      <c r="J13" s="8">
        <v>10</v>
      </c>
      <c r="K13" s="8">
        <v>265</v>
      </c>
      <c r="L13" s="8"/>
      <c r="M13" s="8"/>
      <c r="N13" s="8"/>
      <c r="O13" s="22">
        <f t="shared" si="2"/>
        <v>30869.2</v>
      </c>
      <c r="P13" s="23">
        <f t="shared" si="3"/>
        <v>30842.4215717844</v>
      </c>
      <c r="Q13" s="22"/>
    </row>
    <row r="14" s="1" customFormat="1" ht="20" customHeight="1" spans="1:17">
      <c r="A14" s="20">
        <v>9</v>
      </c>
      <c r="B14" s="21" t="s">
        <v>160</v>
      </c>
      <c r="C14" s="8">
        <v>1283.78</v>
      </c>
      <c r="D14" s="8">
        <v>15</v>
      </c>
      <c r="E14" s="8">
        <f t="shared" si="0"/>
        <v>19256.7</v>
      </c>
      <c r="F14" s="8">
        <v>25.1</v>
      </c>
      <c r="G14" s="8">
        <v>30</v>
      </c>
      <c r="H14" s="8">
        <f t="shared" si="1"/>
        <v>753</v>
      </c>
      <c r="I14" s="8">
        <v>227.7</v>
      </c>
      <c r="J14" s="8">
        <v>10</v>
      </c>
      <c r="K14" s="8">
        <v>2277</v>
      </c>
      <c r="L14" s="8">
        <v>17</v>
      </c>
      <c r="M14" s="8">
        <v>20</v>
      </c>
      <c r="N14" s="8">
        <v>340</v>
      </c>
      <c r="O14" s="22">
        <f t="shared" si="2"/>
        <v>22626.7</v>
      </c>
      <c r="P14" s="23">
        <f t="shared" si="3"/>
        <v>22607.0717795827</v>
      </c>
      <c r="Q14" s="22"/>
    </row>
    <row r="15" s="1" customFormat="1" ht="20" customHeight="1" spans="1:17">
      <c r="A15" s="20">
        <v>10</v>
      </c>
      <c r="B15" s="21" t="s">
        <v>161</v>
      </c>
      <c r="C15" s="8">
        <v>703.49</v>
      </c>
      <c r="D15" s="8">
        <v>15</v>
      </c>
      <c r="E15" s="8">
        <f t="shared" si="0"/>
        <v>10552.35</v>
      </c>
      <c r="F15" s="8">
        <v>263.1</v>
      </c>
      <c r="G15" s="8">
        <v>30</v>
      </c>
      <c r="H15" s="8">
        <f t="shared" si="1"/>
        <v>7893</v>
      </c>
      <c r="I15" s="8">
        <v>22.19</v>
      </c>
      <c r="J15" s="8">
        <v>10</v>
      </c>
      <c r="K15" s="8">
        <v>221.9</v>
      </c>
      <c r="L15" s="8">
        <v>41.3</v>
      </c>
      <c r="M15" s="8">
        <v>20</v>
      </c>
      <c r="N15" s="8">
        <v>826</v>
      </c>
      <c r="O15" s="22">
        <f t="shared" si="2"/>
        <v>19493.25</v>
      </c>
      <c r="P15" s="23">
        <f t="shared" si="3"/>
        <v>19476.3399862707</v>
      </c>
      <c r="Q15" s="22"/>
    </row>
    <row r="16" s="1" customFormat="1" ht="20" customHeight="1" spans="1:17">
      <c r="A16" s="20">
        <v>11</v>
      </c>
      <c r="B16" s="21" t="s">
        <v>162</v>
      </c>
      <c r="C16" s="8">
        <v>2556.6</v>
      </c>
      <c r="D16" s="8">
        <v>15</v>
      </c>
      <c r="E16" s="8">
        <f t="shared" si="0"/>
        <v>38349</v>
      </c>
      <c r="F16" s="8">
        <v>217.83</v>
      </c>
      <c r="G16" s="8">
        <v>30</v>
      </c>
      <c r="H16" s="8">
        <f t="shared" si="1"/>
        <v>6534.9</v>
      </c>
      <c r="I16" s="8">
        <v>79.46</v>
      </c>
      <c r="J16" s="8">
        <v>10</v>
      </c>
      <c r="K16" s="8">
        <v>794.6</v>
      </c>
      <c r="L16" s="8">
        <v>212.45</v>
      </c>
      <c r="M16" s="8">
        <v>20</v>
      </c>
      <c r="N16" s="8">
        <v>4249</v>
      </c>
      <c r="O16" s="22">
        <f t="shared" si="2"/>
        <v>49927.5</v>
      </c>
      <c r="P16" s="23">
        <f t="shared" si="3"/>
        <v>49884.1888686868</v>
      </c>
      <c r="Q16" s="22"/>
    </row>
    <row r="17" s="1" customFormat="1" ht="20" customHeight="1" spans="1:17">
      <c r="A17" s="20">
        <v>12</v>
      </c>
      <c r="B17" s="21" t="s">
        <v>163</v>
      </c>
      <c r="C17" s="8">
        <v>1937.02</v>
      </c>
      <c r="D17" s="8">
        <v>15</v>
      </c>
      <c r="E17" s="8">
        <f t="shared" si="0"/>
        <v>29055.3</v>
      </c>
      <c r="F17" s="8">
        <v>741.27</v>
      </c>
      <c r="G17" s="8">
        <v>30</v>
      </c>
      <c r="H17" s="8">
        <f t="shared" si="1"/>
        <v>22238.1</v>
      </c>
      <c r="I17" s="8">
        <v>118.16</v>
      </c>
      <c r="J17" s="8">
        <v>10</v>
      </c>
      <c r="K17" s="8">
        <v>1181.6</v>
      </c>
      <c r="L17" s="8">
        <v>56.5</v>
      </c>
      <c r="M17" s="8">
        <v>20</v>
      </c>
      <c r="N17" s="8">
        <v>1130</v>
      </c>
      <c r="O17" s="22">
        <f t="shared" si="2"/>
        <v>53605</v>
      </c>
      <c r="P17" s="23">
        <f t="shared" si="3"/>
        <v>53558.4987092476</v>
      </c>
      <c r="Q17" s="22"/>
    </row>
    <row r="18" s="1" customFormat="1" ht="20" customHeight="1" spans="1:17">
      <c r="A18" s="20">
        <v>13</v>
      </c>
      <c r="B18" s="21" t="s">
        <v>164</v>
      </c>
      <c r="C18" s="8"/>
      <c r="D18" s="8"/>
      <c r="E18" s="8"/>
      <c r="F18" s="8">
        <v>1815.62</v>
      </c>
      <c r="G18" s="8">
        <v>30</v>
      </c>
      <c r="H18" s="8">
        <f t="shared" si="1"/>
        <v>54468.6</v>
      </c>
      <c r="I18" s="8">
        <v>341.7</v>
      </c>
      <c r="J18" s="8">
        <v>10</v>
      </c>
      <c r="K18" s="8">
        <v>3417</v>
      </c>
      <c r="L18" s="8">
        <v>222.18</v>
      </c>
      <c r="M18" s="8">
        <v>20</v>
      </c>
      <c r="N18" s="8">
        <v>4443.6</v>
      </c>
      <c r="O18" s="22">
        <f t="shared" si="2"/>
        <v>62329.2</v>
      </c>
      <c r="P18" s="23">
        <f t="shared" si="3"/>
        <v>62275.1306361055</v>
      </c>
      <c r="Q18" s="22"/>
    </row>
    <row r="19" s="1" customFormat="1" ht="20" customHeight="1" spans="1:17">
      <c r="A19" s="20">
        <v>14</v>
      </c>
      <c r="B19" s="21" t="s">
        <v>165</v>
      </c>
      <c r="C19" s="8">
        <v>711.68</v>
      </c>
      <c r="D19" s="8">
        <v>15</v>
      </c>
      <c r="E19" s="8">
        <f t="shared" si="0"/>
        <v>10675.2</v>
      </c>
      <c r="F19" s="8">
        <v>454.97</v>
      </c>
      <c r="G19" s="8">
        <v>30</v>
      </c>
      <c r="H19" s="8">
        <f t="shared" si="1"/>
        <v>13649.1</v>
      </c>
      <c r="I19" s="8">
        <v>14.5</v>
      </c>
      <c r="J19" s="8">
        <v>10</v>
      </c>
      <c r="K19" s="8">
        <v>145</v>
      </c>
      <c r="L19" s="8"/>
      <c r="M19" s="8"/>
      <c r="N19" s="8"/>
      <c r="O19" s="22">
        <f t="shared" si="2"/>
        <v>24469.3</v>
      </c>
      <c r="P19" s="23">
        <f t="shared" si="3"/>
        <v>24448.0733600633</v>
      </c>
      <c r="Q19" s="22"/>
    </row>
    <row r="20" s="1" customFormat="1" ht="20" customHeight="1" spans="1:17">
      <c r="A20" s="20">
        <v>15</v>
      </c>
      <c r="B20" s="21" t="s">
        <v>166</v>
      </c>
      <c r="C20" s="8"/>
      <c r="D20" s="8"/>
      <c r="E20" s="8"/>
      <c r="F20" s="8">
        <v>222.28</v>
      </c>
      <c r="G20" s="8">
        <v>30</v>
      </c>
      <c r="H20" s="8">
        <f t="shared" si="1"/>
        <v>6668.4</v>
      </c>
      <c r="I20" s="8">
        <v>65.99</v>
      </c>
      <c r="J20" s="8">
        <v>10</v>
      </c>
      <c r="K20" s="8">
        <v>659.9</v>
      </c>
      <c r="L20" s="8"/>
      <c r="M20" s="8"/>
      <c r="N20" s="8"/>
      <c r="O20" s="22">
        <f t="shared" si="2"/>
        <v>7328.3</v>
      </c>
      <c r="P20" s="23">
        <f t="shared" si="3"/>
        <v>7321.94284285009</v>
      </c>
      <c r="Q20" s="22"/>
    </row>
    <row r="21" ht="20" customHeight="1" spans="1:17">
      <c r="A21" s="20">
        <v>16</v>
      </c>
      <c r="B21" s="21" t="s">
        <v>167</v>
      </c>
      <c r="C21" s="8"/>
      <c r="D21" s="8"/>
      <c r="E21" s="8"/>
      <c r="F21" s="8">
        <v>506.71</v>
      </c>
      <c r="G21" s="8">
        <v>30</v>
      </c>
      <c r="H21" s="8">
        <f t="shared" si="1"/>
        <v>15201.3</v>
      </c>
      <c r="I21" s="24">
        <v>18</v>
      </c>
      <c r="J21" s="8">
        <v>10</v>
      </c>
      <c r="K21" s="8">
        <v>180</v>
      </c>
      <c r="L21" s="8">
        <v>17</v>
      </c>
      <c r="M21" s="8">
        <v>20</v>
      </c>
      <c r="N21" s="8">
        <v>340</v>
      </c>
      <c r="O21" s="22">
        <f t="shared" si="2"/>
        <v>15721.3</v>
      </c>
      <c r="P21" s="23">
        <f t="shared" si="3"/>
        <v>15707.6620792406</v>
      </c>
      <c r="Q21" s="8"/>
    </row>
    <row r="22" ht="20" customHeight="1" spans="1:17">
      <c r="A22" s="20">
        <v>17</v>
      </c>
      <c r="B22" s="21" t="s">
        <v>168</v>
      </c>
      <c r="C22" s="8">
        <v>17.32</v>
      </c>
      <c r="D22" s="8">
        <v>15</v>
      </c>
      <c r="E22" s="8">
        <f t="shared" si="0"/>
        <v>259.8</v>
      </c>
      <c r="F22" s="8">
        <v>139.76</v>
      </c>
      <c r="G22" s="8">
        <v>30</v>
      </c>
      <c r="H22" s="8">
        <f t="shared" si="1"/>
        <v>4192.8</v>
      </c>
      <c r="I22" s="8"/>
      <c r="J22" s="8"/>
      <c r="K22" s="8"/>
      <c r="L22" s="8"/>
      <c r="M22" s="8"/>
      <c r="N22" s="8"/>
      <c r="O22" s="22">
        <f t="shared" si="2"/>
        <v>4452.6</v>
      </c>
      <c r="P22" s="23">
        <f t="shared" si="3"/>
        <v>4448.73745644615</v>
      </c>
      <c r="Q22" s="8"/>
    </row>
    <row r="23" ht="20" customHeight="1" spans="1:17">
      <c r="A23" s="20">
        <v>18</v>
      </c>
      <c r="B23" s="21" t="s">
        <v>169</v>
      </c>
      <c r="C23" s="8"/>
      <c r="D23" s="8"/>
      <c r="E23" s="8"/>
      <c r="F23" s="8">
        <v>1009.32</v>
      </c>
      <c r="G23" s="8">
        <v>30</v>
      </c>
      <c r="H23" s="8">
        <f t="shared" si="1"/>
        <v>30279.6</v>
      </c>
      <c r="I23" s="8"/>
      <c r="J23" s="8"/>
      <c r="K23" s="8"/>
      <c r="L23" s="8"/>
      <c r="M23" s="8"/>
      <c r="N23" s="8"/>
      <c r="O23" s="22">
        <f t="shared" si="2"/>
        <v>30279.6</v>
      </c>
      <c r="P23" s="23">
        <f t="shared" si="3"/>
        <v>30253.3330382713</v>
      </c>
      <c r="Q23" s="8"/>
    </row>
    <row r="24" ht="20" customHeight="1" spans="1:17">
      <c r="A24" s="20">
        <v>19</v>
      </c>
      <c r="B24" s="21" t="s">
        <v>170</v>
      </c>
      <c r="C24" s="8">
        <v>320.8</v>
      </c>
      <c r="D24" s="8">
        <v>15</v>
      </c>
      <c r="E24" s="8">
        <f t="shared" si="0"/>
        <v>4812</v>
      </c>
      <c r="F24" s="8">
        <v>118.6</v>
      </c>
      <c r="G24" s="8">
        <v>30</v>
      </c>
      <c r="H24" s="8">
        <f t="shared" si="1"/>
        <v>3558</v>
      </c>
      <c r="I24" s="8">
        <v>43</v>
      </c>
      <c r="J24" s="8">
        <v>10</v>
      </c>
      <c r="K24" s="8">
        <v>430</v>
      </c>
      <c r="L24" s="8">
        <v>43</v>
      </c>
      <c r="M24" s="8">
        <v>20</v>
      </c>
      <c r="N24" s="8">
        <v>860</v>
      </c>
      <c r="O24" s="22">
        <f t="shared" si="2"/>
        <v>9660</v>
      </c>
      <c r="P24" s="23">
        <f t="shared" si="3"/>
        <v>9651.62013863131</v>
      </c>
      <c r="Q24" s="8"/>
    </row>
    <row r="25" spans="1:17">
      <c r="A25" s="8" t="s">
        <v>29</v>
      </c>
      <c r="B25" s="8"/>
      <c r="C25" s="17">
        <f>SUM(C6:C24)</f>
        <v>14877.38</v>
      </c>
      <c r="D25" s="8">
        <v>15</v>
      </c>
      <c r="E25" s="8">
        <f>SUM(E6:E24)</f>
        <v>223160.7</v>
      </c>
      <c r="F25" s="17">
        <f>SUM(F6:F24)</f>
        <v>8132.74</v>
      </c>
      <c r="G25" s="8">
        <v>30</v>
      </c>
      <c r="H25" s="17">
        <f>SUM(H6:H24)</f>
        <v>243982.2</v>
      </c>
      <c r="I25" s="17">
        <f>SUM(I6:I24)</f>
        <v>1564.39</v>
      </c>
      <c r="J25" s="8">
        <v>10</v>
      </c>
      <c r="K25" s="8">
        <f>SUM(K6:K24)</f>
        <v>15643.9</v>
      </c>
      <c r="L25" s="8">
        <f>SUM(L8:L24)</f>
        <v>745.37</v>
      </c>
      <c r="M25" s="8">
        <v>20</v>
      </c>
      <c r="N25" s="8">
        <f>L25*20</f>
        <v>14907.4</v>
      </c>
      <c r="O25" s="22">
        <f t="shared" si="2"/>
        <v>497694.2</v>
      </c>
      <c r="P25" s="23">
        <f t="shared" si="3"/>
        <v>497262.46</v>
      </c>
      <c r="Q25" s="17"/>
    </row>
  </sheetData>
  <mergeCells count="13">
    <mergeCell ref="A1:Q1"/>
    <mergeCell ref="A2:Q2"/>
    <mergeCell ref="C3:K3"/>
    <mergeCell ref="C4:E4"/>
    <mergeCell ref="F4:H4"/>
    <mergeCell ref="I4:K4"/>
    <mergeCell ref="L4:N4"/>
    <mergeCell ref="A25:B25"/>
    <mergeCell ref="A3:A5"/>
    <mergeCell ref="B3:B5"/>
    <mergeCell ref="O3:O5"/>
    <mergeCell ref="P3:P5"/>
    <mergeCell ref="Q3:Q5"/>
  </mergeCells>
  <conditionalFormatting sqref="B6:B24">
    <cfRule type="duplicateValues" dxfId="0" priority="1"/>
  </conditionalFormatting>
  <printOptions horizontalCentered="1" verticalCentered="1"/>
  <pageMargins left="0.357638888888889" right="0.357638888888889" top="1" bottom="1" header="0.5" footer="0.5"/>
  <pageSetup paperSize="9" scale="7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K15" sqref="K15"/>
    </sheetView>
  </sheetViews>
  <sheetFormatPr defaultColWidth="5.17592592592593" defaultRowHeight="14.4"/>
  <cols>
    <col min="1" max="1" width="3.57407407407407" style="1" customWidth="1"/>
    <col min="2" max="2" width="7.11111111111111" style="1" customWidth="1"/>
    <col min="3" max="3" width="8.11111111111111" style="1" customWidth="1"/>
    <col min="4" max="4" width="5.55555555555556" style="1" customWidth="1"/>
    <col min="5" max="5" width="8.22222222222222" style="1" customWidth="1"/>
    <col min="6" max="6" width="10" style="1" customWidth="1"/>
    <col min="7" max="7" width="6.11111111111111" style="1" customWidth="1"/>
    <col min="8" max="8" width="8.87962962962963" style="1" customWidth="1"/>
    <col min="9" max="9" width="7.40740740740741" style="1" customWidth="1"/>
    <col min="10" max="10" width="5.55555555555556" style="1" customWidth="1"/>
    <col min="11" max="11" width="8.38888888888889" style="1" customWidth="1"/>
    <col min="12" max="12" width="6.66666666666667" style="1" customWidth="1"/>
    <col min="13" max="13" width="6.44444444444444" style="1" customWidth="1"/>
    <col min="14" max="14" width="5.88888888888889" style="1" customWidth="1"/>
    <col min="15" max="15" width="9.66666666666667" style="1" customWidth="1"/>
    <col min="16" max="16" width="9.33333333333333" style="1" customWidth="1"/>
    <col min="17" max="17" width="9.50925925925926" style="1" customWidth="1"/>
    <col min="18" max="16368" width="8.88888888888889" style="1" customWidth="1"/>
    <col min="16369" max="16369" width="8.88888888888889" style="1"/>
    <col min="16370" max="16384" width="5.17592592592593" style="1"/>
  </cols>
  <sheetData>
    <row r="1" s="1" customFormat="1" ht="47" customHeight="1" spans="1:17">
      <c r="A1" s="2" t="s">
        <v>171</v>
      </c>
      <c r="B1" s="2"/>
      <c r="C1" s="2"/>
      <c r="D1" s="2"/>
      <c r="E1" s="2"/>
      <c r="F1" s="2"/>
      <c r="G1" s="2"/>
      <c r="H1" s="2"/>
      <c r="I1" s="2"/>
      <c r="J1" s="11"/>
      <c r="K1" s="2"/>
      <c r="L1" s="2"/>
      <c r="M1" s="2"/>
      <c r="N1" s="2"/>
      <c r="O1" s="2"/>
      <c r="P1" s="2"/>
      <c r="Q1" s="2"/>
    </row>
    <row r="2" s="1" customFormat="1" ht="40" customHeight="1" spans="1:17">
      <c r="A2" s="3" t="s">
        <v>172</v>
      </c>
      <c r="B2" s="3"/>
      <c r="C2" s="3"/>
      <c r="D2" s="3"/>
      <c r="E2" s="3"/>
      <c r="F2" s="3"/>
      <c r="G2" s="3"/>
      <c r="H2" s="3"/>
      <c r="I2" s="3"/>
      <c r="J2" s="12"/>
      <c r="K2" s="3"/>
      <c r="L2" s="3"/>
      <c r="M2" s="3"/>
      <c r="N2" s="3"/>
      <c r="O2" s="3"/>
      <c r="P2" s="3"/>
      <c r="Q2" s="3"/>
    </row>
    <row r="3" s="1" customFormat="1" ht="25" customHeight="1" spans="1:17">
      <c r="A3" s="4" t="s">
        <v>4</v>
      </c>
      <c r="B3" s="4" t="s">
        <v>65</v>
      </c>
      <c r="C3" s="5" t="s">
        <v>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 t="s">
        <v>7</v>
      </c>
      <c r="P3" s="13" t="s">
        <v>8</v>
      </c>
      <c r="Q3" s="19" t="s">
        <v>9</v>
      </c>
    </row>
    <row r="4" s="1" customFormat="1" ht="25" customHeight="1" spans="1:17">
      <c r="A4" s="4"/>
      <c r="B4" s="7"/>
      <c r="C4" s="4" t="s">
        <v>10</v>
      </c>
      <c r="D4" s="4"/>
      <c r="E4" s="4"/>
      <c r="F4" s="7" t="s">
        <v>12</v>
      </c>
      <c r="G4" s="7"/>
      <c r="H4" s="7"/>
      <c r="I4" s="7" t="s">
        <v>173</v>
      </c>
      <c r="J4" s="14"/>
      <c r="K4" s="7"/>
      <c r="L4" s="7" t="s">
        <v>150</v>
      </c>
      <c r="M4" s="14"/>
      <c r="N4" s="7"/>
      <c r="O4" s="7"/>
      <c r="P4" s="15"/>
      <c r="Q4" s="8"/>
    </row>
    <row r="5" s="1" customFormat="1" ht="43" customHeight="1" spans="1:17">
      <c r="A5" s="4"/>
      <c r="B5" s="7"/>
      <c r="C5" s="7" t="s">
        <v>13</v>
      </c>
      <c r="D5" s="4" t="s">
        <v>91</v>
      </c>
      <c r="E5" s="7" t="s">
        <v>15</v>
      </c>
      <c r="F5" s="7" t="s">
        <v>13</v>
      </c>
      <c r="G5" s="4" t="s">
        <v>91</v>
      </c>
      <c r="H5" s="7" t="s">
        <v>15</v>
      </c>
      <c r="I5" s="7" t="s">
        <v>13</v>
      </c>
      <c r="J5" s="4" t="s">
        <v>91</v>
      </c>
      <c r="K5" s="7" t="s">
        <v>15</v>
      </c>
      <c r="L5" s="7" t="s">
        <v>13</v>
      </c>
      <c r="M5" s="4" t="s">
        <v>91</v>
      </c>
      <c r="N5" s="7" t="s">
        <v>15</v>
      </c>
      <c r="O5" s="7"/>
      <c r="P5" s="16"/>
      <c r="Q5" s="8"/>
    </row>
    <row r="6" s="1" customFormat="1" ht="25" customHeight="1" spans="1:17">
      <c r="A6" s="8">
        <v>1</v>
      </c>
      <c r="B6" s="8" t="s">
        <v>174</v>
      </c>
      <c r="C6" s="8">
        <v>1243.41</v>
      </c>
      <c r="D6" s="8">
        <v>15</v>
      </c>
      <c r="E6" s="8">
        <f>C6*15</f>
        <v>18651.15</v>
      </c>
      <c r="F6" s="8">
        <v>1044.49</v>
      </c>
      <c r="G6" s="8">
        <v>30</v>
      </c>
      <c r="H6" s="8">
        <f>F6*30</f>
        <v>31334.7</v>
      </c>
      <c r="I6" s="8">
        <v>120</v>
      </c>
      <c r="J6" s="8">
        <v>20</v>
      </c>
      <c r="K6" s="8">
        <f>I6*20</f>
        <v>2400</v>
      </c>
      <c r="L6" s="8">
        <v>60</v>
      </c>
      <c r="M6" s="8">
        <v>10</v>
      </c>
      <c r="N6" s="8">
        <f>L6*10</f>
        <v>600</v>
      </c>
      <c r="O6" s="8">
        <f>E6+H6+K6+N6</f>
        <v>52985.85</v>
      </c>
      <c r="P6" s="17">
        <f>O6*65034.09/65090.55</f>
        <v>52939.8897017539</v>
      </c>
      <c r="Q6" s="17"/>
    </row>
    <row r="7" ht="25" customHeight="1" spans="1:17">
      <c r="A7" s="8">
        <v>2</v>
      </c>
      <c r="B7" s="8" t="s">
        <v>153</v>
      </c>
      <c r="C7" s="8">
        <v>195.78</v>
      </c>
      <c r="D7" s="8">
        <v>15</v>
      </c>
      <c r="E7" s="8">
        <f>C7*15</f>
        <v>2936.7</v>
      </c>
      <c r="F7" s="8">
        <v>53.8</v>
      </c>
      <c r="G7" s="8">
        <v>30</v>
      </c>
      <c r="H7" s="8">
        <f>F7*30</f>
        <v>1614</v>
      </c>
      <c r="I7" s="8"/>
      <c r="J7" s="8"/>
      <c r="K7" s="18"/>
      <c r="L7" s="18"/>
      <c r="M7" s="18"/>
      <c r="N7" s="18"/>
      <c r="O7" s="8">
        <f>E7+H7+K7+N7</f>
        <v>4550.7</v>
      </c>
      <c r="P7" s="17">
        <f>O7*65034.09/65090.55</f>
        <v>4546.75269087448</v>
      </c>
      <c r="Q7" s="18"/>
    </row>
    <row r="8" ht="25" customHeight="1" spans="1:17">
      <c r="A8" s="8">
        <v>3</v>
      </c>
      <c r="B8" s="8" t="s">
        <v>154</v>
      </c>
      <c r="C8" s="8"/>
      <c r="D8" s="8"/>
      <c r="E8" s="8"/>
      <c r="F8" s="8">
        <v>200</v>
      </c>
      <c r="G8" s="8">
        <v>30</v>
      </c>
      <c r="H8" s="8">
        <f>F8*30</f>
        <v>6000</v>
      </c>
      <c r="I8" s="8"/>
      <c r="J8" s="8"/>
      <c r="K8" s="18"/>
      <c r="L8" s="18"/>
      <c r="M8" s="18"/>
      <c r="N8" s="18"/>
      <c r="O8" s="8">
        <f>E8+H8+K8+N8</f>
        <v>6000</v>
      </c>
      <c r="P8" s="17">
        <f>O8*65034.09/65090.55</f>
        <v>5994.79555788052</v>
      </c>
      <c r="Q8" s="18"/>
    </row>
    <row r="9" ht="25" customHeight="1" spans="1:17">
      <c r="A9" s="8">
        <v>4</v>
      </c>
      <c r="B9" s="8" t="s">
        <v>158</v>
      </c>
      <c r="C9" s="8"/>
      <c r="D9" s="8"/>
      <c r="E9" s="8"/>
      <c r="F9" s="8">
        <v>51.8</v>
      </c>
      <c r="G9" s="8">
        <v>30</v>
      </c>
      <c r="H9" s="8">
        <f>F9*30</f>
        <v>1554</v>
      </c>
      <c r="I9" s="8"/>
      <c r="J9" s="8"/>
      <c r="K9" s="18"/>
      <c r="L9" s="18"/>
      <c r="M9" s="18"/>
      <c r="N9" s="18"/>
      <c r="O9" s="8">
        <f>E9+H9+K9+N9</f>
        <v>1554</v>
      </c>
      <c r="P9" s="17">
        <f>O9*65034.09/65090.55</f>
        <v>1552.65204949106</v>
      </c>
      <c r="Q9" s="18"/>
    </row>
    <row r="10" ht="25" customHeight="1" spans="1:17">
      <c r="A10" s="9" t="s">
        <v>29</v>
      </c>
      <c r="B10" s="10"/>
      <c r="C10" s="8">
        <f>SUM(C6:C9)</f>
        <v>1439.19</v>
      </c>
      <c r="D10" s="8">
        <v>15</v>
      </c>
      <c r="E10" s="8">
        <f>C10*15</f>
        <v>21587.85</v>
      </c>
      <c r="F10" s="8">
        <f>SUM(F6:F9)</f>
        <v>1350.09</v>
      </c>
      <c r="G10" s="8">
        <v>30</v>
      </c>
      <c r="H10" s="8">
        <f>F10*30</f>
        <v>40502.7</v>
      </c>
      <c r="I10" s="8">
        <f>SUM(I6:I9)</f>
        <v>120</v>
      </c>
      <c r="J10" s="8">
        <v>20</v>
      </c>
      <c r="K10" s="8">
        <f>I10*20</f>
        <v>2400</v>
      </c>
      <c r="L10" s="8">
        <f>SUM(L6:L9)</f>
        <v>60</v>
      </c>
      <c r="M10" s="8">
        <v>10</v>
      </c>
      <c r="N10" s="8">
        <f>L10*10</f>
        <v>600</v>
      </c>
      <c r="O10" s="8">
        <f>E10+H10+K10+N10</f>
        <v>65090.55</v>
      </c>
      <c r="P10" s="17">
        <f>O10*65034.09/65090.55</f>
        <v>65034.09</v>
      </c>
      <c r="Q10" s="18"/>
    </row>
  </sheetData>
  <mergeCells count="13">
    <mergeCell ref="A1:Q1"/>
    <mergeCell ref="A2:Q2"/>
    <mergeCell ref="C3:N3"/>
    <mergeCell ref="C4:E4"/>
    <mergeCell ref="F4:H4"/>
    <mergeCell ref="I4:K4"/>
    <mergeCell ref="L4:N4"/>
    <mergeCell ref="A10:B10"/>
    <mergeCell ref="A3:A5"/>
    <mergeCell ref="B3:B5"/>
    <mergeCell ref="O3:O5"/>
    <mergeCell ref="P3:P5"/>
    <mergeCell ref="Q3:Q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附件2天友农机合作社</vt:lpstr>
      <vt:lpstr>凯森农业发展有限公司</vt:lpstr>
      <vt:lpstr>文超农机合作社</vt:lpstr>
      <vt:lpstr>顺海博农业专业合作社联社</vt:lpstr>
      <vt:lpstr>南诗午农机专业合作社</vt:lpstr>
      <vt:lpstr>永园农机专业合作社</vt:lpstr>
      <vt:lpstr>田金旺农机专业合作社</vt:lpstr>
      <vt:lpstr>鼎弘农业服务有限公司</vt:lpstr>
      <vt:lpstr>建军农机合作社</vt:lpstr>
      <vt:lpstr>义和种养专业合作社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pv</cp:lastModifiedBy>
  <dcterms:created xsi:type="dcterms:W3CDTF">2023-04-25T03:32:00Z</dcterms:created>
  <dcterms:modified xsi:type="dcterms:W3CDTF">2025-07-01T08:17:41Z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340429624EC5443F8F1EE3671FBD08BC_12</vt:lpwstr>
  </property>
  <property fmtid="{D5CDD505-2E9C-101B-9397-08002B2CF9AE}" pid="3" name="KSOProductBuildVer">
    <vt:lpwstr>2052-12.1.0.21541</vt:lpwstr>
  </property>
</Properties>
</file>