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55" tabRatio="850"/>
  </bookViews>
  <sheets>
    <sheet name="附件2天友农机合作社" sheetId="2" r:id="rId1"/>
    <sheet name="凯森农业发展有限公司" sheetId="3" r:id="rId2"/>
    <sheet name="顺海博农业专业合作社联社" sheetId="10" r:id="rId3"/>
    <sheet name="南诗午农机专业合作社" sheetId="11" r:id="rId4"/>
    <sheet name="田金旺农机专业合作社" sheetId="13" r:id="rId5"/>
    <sheet name="鼎弘农业服务有限公司" sheetId="14" r:id="rId6"/>
    <sheet name="义和种养专业合作社" sheetId="15" r:id="rId7"/>
    <sheet name="合旦农机专业合作社" sheetId="16" r:id="rId8"/>
    <sheet name="何苗农业科技发展有限公司" sheetId="17" r:id="rId9"/>
    <sheet name="永园农机专业合作社" sheetId="18" r:id="rId10"/>
    <sheet name="建军农机服务专业合作社" sheetId="1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<sst xmlns="http://schemas.openxmlformats.org/spreadsheetml/2006/main" count="534" uniqueCount="189">
  <si>
    <t>附件2：</t>
  </si>
  <si>
    <t>天友农机合作社2025年农业生产托管试点项目补助资金核算明细表</t>
  </si>
  <si>
    <t xml:space="preserve">     作业地点:南城办                                             2026年8月31日                                                             单位：亩、元</t>
  </si>
  <si>
    <t>序
号</t>
  </si>
  <si>
    <t>服务
村名</t>
  </si>
  <si>
    <t>申报补贴面积及金额</t>
  </si>
  <si>
    <t>申报
补助金额
合计</t>
  </si>
  <si>
    <t xml:space="preserve">按任务
兑付
补助金额
</t>
  </si>
  <si>
    <t>备注</t>
  </si>
  <si>
    <t>机收</t>
  </si>
  <si>
    <t>深耕</t>
  </si>
  <si>
    <t>旋耕</t>
  </si>
  <si>
    <t>机播</t>
  </si>
  <si>
    <t>机防</t>
  </si>
  <si>
    <t>面积</t>
  </si>
  <si>
    <t>亩补贴</t>
  </si>
  <si>
    <t>补助金额</t>
  </si>
  <si>
    <t>下玉井</t>
  </si>
  <si>
    <t>张庄</t>
  </si>
  <si>
    <t>瓦窑头</t>
  </si>
  <si>
    <t>琚庄</t>
  </si>
  <si>
    <t>掌里</t>
  </si>
  <si>
    <t>谷口</t>
  </si>
  <si>
    <t>庄子</t>
  </si>
  <si>
    <t>上庄</t>
  </si>
  <si>
    <t>北陈</t>
  </si>
  <si>
    <t>许庄</t>
  </si>
  <si>
    <t>合计</t>
  </si>
  <si>
    <t>凯森农业发展有限公司2025年农业生产托管试点项目补助资金核算明细表（一）</t>
  </si>
  <si>
    <t>作业地点:北城办、神农镇、野川镇 、南城办、米山镇                              2026年8月31日                                                                            单位：亩、元</t>
  </si>
  <si>
    <t>乡镇</t>
  </si>
  <si>
    <t>序号</t>
  </si>
  <si>
    <t>服务村名</t>
  </si>
  <si>
    <t>金额</t>
  </si>
  <si>
    <t>南
城
办</t>
  </si>
  <si>
    <t>城南社区</t>
  </si>
  <si>
    <t>上庄村</t>
  </si>
  <si>
    <t>庞村</t>
  </si>
  <si>
    <t>朴村</t>
  </si>
  <si>
    <t>汤王头村</t>
  </si>
  <si>
    <t>徐庄村</t>
  </si>
  <si>
    <t>上玉井村</t>
  </si>
  <si>
    <t>唐庄村</t>
  </si>
  <si>
    <t>崔庄村</t>
  </si>
  <si>
    <t>南韩庄村</t>
  </si>
  <si>
    <t>梨园村</t>
  </si>
  <si>
    <t>北
城
办</t>
  </si>
  <si>
    <t>马家庄</t>
  </si>
  <si>
    <t xml:space="preserve"> </t>
  </si>
  <si>
    <t>王何北</t>
  </si>
  <si>
    <t>王河南</t>
  </si>
  <si>
    <t>刘家庄</t>
  </si>
  <si>
    <t>秋子村</t>
  </si>
  <si>
    <t>凯森农业发展有限公司2025年农业生产托管试点项目补助资金核算明细表（二）</t>
  </si>
  <si>
    <t>神
农
镇</t>
  </si>
  <si>
    <t>中庙</t>
  </si>
  <si>
    <t>团西</t>
  </si>
  <si>
    <t>邱村</t>
  </si>
  <si>
    <t>小河西</t>
  </si>
  <si>
    <t>中村</t>
  </si>
  <si>
    <t>李家庄</t>
  </si>
  <si>
    <t>口则</t>
  </si>
  <si>
    <t>东沙</t>
  </si>
  <si>
    <t>野
川
镇</t>
  </si>
  <si>
    <t>吴庄</t>
  </si>
  <si>
    <t>路家</t>
  </si>
  <si>
    <t>乔家沟</t>
  </si>
  <si>
    <t>北杨</t>
  </si>
  <si>
    <t>上野川</t>
  </si>
  <si>
    <t>南杨</t>
  </si>
  <si>
    <t>大野川</t>
  </si>
  <si>
    <t>大西社</t>
  </si>
  <si>
    <t>凯森农业发展有限公司2025年农业生产托管试点项目补助资金核算明细表（三）</t>
  </si>
  <si>
    <t>米
山
镇</t>
  </si>
  <si>
    <t>米西</t>
  </si>
  <si>
    <t>川起</t>
  </si>
  <si>
    <t>上冯庄</t>
  </si>
  <si>
    <t>下冯庄</t>
  </si>
  <si>
    <t>南朱庄</t>
  </si>
  <si>
    <t>侯家庄</t>
  </si>
  <si>
    <t>司家庄</t>
  </si>
  <si>
    <t>南圪塔</t>
  </si>
  <si>
    <t>井则沟</t>
  </si>
  <si>
    <t>董寨</t>
  </si>
  <si>
    <t>北庄</t>
  </si>
  <si>
    <t>郭村</t>
  </si>
  <si>
    <t>孝义</t>
  </si>
  <si>
    <t>云东</t>
  </si>
  <si>
    <t>云西</t>
  </si>
  <si>
    <t>云南</t>
  </si>
  <si>
    <t>张壁</t>
  </si>
  <si>
    <t>东南庄</t>
  </si>
  <si>
    <t>岭头</t>
  </si>
  <si>
    <t>南山</t>
  </si>
  <si>
    <t>勾要</t>
  </si>
  <si>
    <t>吴村</t>
  </si>
  <si>
    <t>酒务</t>
  </si>
  <si>
    <t>窑栈</t>
  </si>
  <si>
    <t>南坡</t>
  </si>
  <si>
    <t>总计</t>
  </si>
  <si>
    <t>顺海博农业专业合作社联社2025年农业生产托管试点项目补助资金核算明细表</t>
  </si>
  <si>
    <t>作业地点:原村乡                                                                                                                         2026年8月31日                                                                                                                                           单位：亩、元</t>
  </si>
  <si>
    <t>机收小麦</t>
  </si>
  <si>
    <t>皇王头村</t>
  </si>
  <si>
    <t>原村村</t>
  </si>
  <si>
    <t>下马游村</t>
  </si>
  <si>
    <t>牧沟</t>
  </si>
  <si>
    <t>章庄村</t>
  </si>
  <si>
    <t>良户村</t>
  </si>
  <si>
    <t>下董峰村</t>
  </si>
  <si>
    <t>山和背</t>
  </si>
  <si>
    <t>里沟村</t>
  </si>
  <si>
    <t>交河村</t>
  </si>
  <si>
    <t>北山村</t>
  </si>
  <si>
    <t>陈庄村</t>
  </si>
  <si>
    <t>常庄村</t>
  </si>
  <si>
    <t>陈山村</t>
  </si>
  <si>
    <t>南诗午农机合作社2025年农业生产托管试点项目补助资金核算明细表</t>
  </si>
  <si>
    <t>作业地点:北诗镇                                                             2026年8月31日                                                                     单位：亩、元</t>
  </si>
  <si>
    <t>南诗午村</t>
  </si>
  <si>
    <t>北诗村</t>
  </si>
  <si>
    <t>南村村</t>
  </si>
  <si>
    <t>田金旺农机专业合作社2025年农业生产托管试点项目补助资金核算明细表</t>
  </si>
  <si>
    <t>作业地点:寺庄镇                                  2026年8月31日                                           单位：亩、元</t>
  </si>
  <si>
    <t>杨家庄</t>
  </si>
  <si>
    <t>芦家峪</t>
  </si>
  <si>
    <t>柳村</t>
  </si>
  <si>
    <t>寺庄</t>
  </si>
  <si>
    <t>北王庄</t>
  </si>
  <si>
    <t>鼎弘农业服务有限公司2025年农业生产托管试点项目补助资金核算明细表</t>
  </si>
  <si>
    <t>作业地点:三甲镇                                               2026年8月31日                                               单位：亩、元</t>
  </si>
  <si>
    <t>徘北村</t>
  </si>
  <si>
    <t>响水坡</t>
  </si>
  <si>
    <t>槐树庄村-山西高
平炎谷丰供销联合发展有限公司</t>
  </si>
  <si>
    <t>义和种养专业合作社2025年农业生产托管试点项目补助资金核算明细表</t>
  </si>
  <si>
    <t>作业地点:马村镇                                                                    2026年8月31日                                                                       单位：亩、元</t>
  </si>
  <si>
    <t>机收玉米</t>
  </si>
  <si>
    <t>机收杂粮 —大豆</t>
  </si>
  <si>
    <t>机播小麦</t>
  </si>
  <si>
    <t>机播玉米</t>
  </si>
  <si>
    <t>机防玉米</t>
  </si>
  <si>
    <t>陈村</t>
  </si>
  <si>
    <t>合旦农机专业合作社2025年农业生产托管试点项目补助资金核算明细表</t>
  </si>
  <si>
    <t>作业地点:寺庄镇                                         2026年8月31日                                                  单位：亩、元</t>
  </si>
  <si>
    <t>长平</t>
  </si>
  <si>
    <t>王报</t>
  </si>
  <si>
    <t>山西何苗农业科技发展有限公司2025年农业生产托管试点项目补助资金核算明细表</t>
  </si>
  <si>
    <t>作业地点:建宁乡                                                  2026年8月31日                                                            单位：亩、元</t>
  </si>
  <si>
    <t>建北村</t>
  </si>
  <si>
    <t>建南村</t>
  </si>
  <si>
    <t>建东村</t>
  </si>
  <si>
    <t>郭庄村</t>
  </si>
  <si>
    <t>府底村</t>
  </si>
  <si>
    <t>冯庄村</t>
  </si>
  <si>
    <t>西沟新村</t>
  </si>
  <si>
    <t>佛掌村</t>
  </si>
  <si>
    <t>李家河村</t>
  </si>
  <si>
    <t>金泉村</t>
  </si>
  <si>
    <t>皇宜村</t>
  </si>
  <si>
    <t>曹家村</t>
  </si>
  <si>
    <t>北社村</t>
  </si>
  <si>
    <t>永园农机专业合作社2025年农业生产托管项目补助资金核算汇总表</t>
  </si>
  <si>
    <t>填报单位：  石末乡</t>
  </si>
  <si>
    <t xml:space="preserve">                                                 单位：亩、元</t>
  </si>
  <si>
    <t>石末村</t>
  </si>
  <si>
    <t>寨平村</t>
  </si>
  <si>
    <t>晁山村</t>
  </si>
  <si>
    <t>秦庄村</t>
  </si>
  <si>
    <t>西靳寨村</t>
  </si>
  <si>
    <t>建军农机服务专业合作社2025年农业生产托管补助资金核算汇总表</t>
  </si>
  <si>
    <r>
      <rPr>
        <sz val="12"/>
        <color theme="1"/>
        <rFont val="仿宋"/>
        <charset val="134"/>
      </rPr>
      <t xml:space="preserve">作业地点:马村镇                 </t>
    </r>
    <r>
      <rPr>
        <sz val="8"/>
        <color theme="1"/>
        <rFont val="仿宋"/>
        <charset val="134"/>
      </rPr>
      <t xml:space="preserve">                                               </t>
    </r>
    <r>
      <rPr>
        <sz val="12"/>
        <color theme="1"/>
        <rFont val="仿宋"/>
        <charset val="134"/>
      </rPr>
      <t xml:space="preserve">                                  2026 年8月31日                                                                                                   位：亩、元</t>
    </r>
  </si>
  <si>
    <t>机收大豆</t>
  </si>
  <si>
    <t>东周</t>
  </si>
  <si>
    <t>崛山</t>
  </si>
  <si>
    <t>金章背</t>
  </si>
  <si>
    <t>东宅</t>
  </si>
  <si>
    <t>大周</t>
  </si>
  <si>
    <t>张家</t>
  </si>
  <si>
    <t>西周</t>
  </si>
  <si>
    <t>西牛庄</t>
  </si>
  <si>
    <t>东牛庄</t>
  </si>
  <si>
    <t>马村</t>
  </si>
  <si>
    <t>永安</t>
  </si>
  <si>
    <t>庄头</t>
  </si>
  <si>
    <t>古寨</t>
  </si>
  <si>
    <t>康营</t>
  </si>
  <si>
    <t>阁老</t>
  </si>
  <si>
    <t>掌握</t>
  </si>
  <si>
    <t>唐东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</si>
</sst>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58">
    <font>
      <sz val="11"/>
      <color theme="1"/>
      <name val="宋体"/>
      <charset val="134"/>
      <scheme val="minor"/>
    </font>
    <font>
      <sz val="18"/>
      <color theme="1"/>
      <name val="华文仿宋"/>
      <charset val="134"/>
    </font>
    <font>
      <sz val="12"/>
      <color theme="1"/>
      <name val="仿宋"/>
      <charset val="134"/>
    </font>
    <font>
      <sz val="8"/>
      <color theme="1"/>
      <name val="仿宋"/>
      <charset val="134"/>
    </font>
    <font>
      <b/>
      <sz val="12"/>
      <color theme="1"/>
      <name val="华文仿宋"/>
      <charset val="134"/>
    </font>
    <font>
      <b/>
      <sz val="12"/>
      <name val="华文仿宋"/>
      <charset val="134"/>
    </font>
    <font>
      <sz val="12"/>
      <color theme="1"/>
      <name val="华文仿宋"/>
      <charset val="134"/>
    </font>
    <font>
      <sz val="12"/>
      <name val="华文仿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仿宋"/>
      <charset val="134"/>
    </font>
    <font>
      <sz val="18"/>
      <color theme="1"/>
      <name val="仿宋"/>
      <charset val="134"/>
    </font>
    <font>
      <b/>
      <sz val="10"/>
      <color theme="1"/>
      <name val="华文仿宋"/>
      <charset val="134"/>
    </font>
    <font>
      <sz val="10"/>
      <color theme="1"/>
      <name val="华文仿宋"/>
      <charset val="134"/>
    </font>
    <font>
      <b/>
      <sz val="10"/>
      <name val="仿宋"/>
      <charset val="134"/>
    </font>
    <font>
      <sz val="11"/>
      <color theme="1"/>
      <name val="仿宋"/>
      <charset val="134"/>
    </font>
    <font>
      <sz val="18"/>
      <name val="仿宋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6"/>
      <color theme="1"/>
      <name val="仿宋"/>
      <charset val="134"/>
    </font>
    <font>
      <sz val="10"/>
      <name val="仿宋"/>
      <charset val="134"/>
    </font>
    <font>
      <b/>
      <sz val="11"/>
      <color theme="1"/>
      <name val="华文仿宋"/>
      <charset val="134"/>
    </font>
    <font>
      <sz val="11"/>
      <color theme="1"/>
      <name val="华文仿宋"/>
      <charset val="134"/>
    </font>
    <font>
      <sz val="11"/>
      <name val="华文仿宋"/>
      <charset val="134"/>
    </font>
    <font>
      <b/>
      <sz val="9"/>
      <name val="仿宋"/>
      <charset val="134"/>
    </font>
    <font>
      <sz val="9"/>
      <name val="仿宋"/>
      <charset val="134"/>
    </font>
    <font>
      <b/>
      <sz val="9"/>
      <color theme="1"/>
      <name val="仿宋"/>
      <charset val="134"/>
    </font>
    <font>
      <sz val="8"/>
      <color theme="1"/>
      <name val="华文仿宋"/>
      <charset val="134"/>
    </font>
    <font>
      <sz val="16"/>
      <name val="仿宋"/>
      <charset val="134"/>
    </font>
    <font>
      <sz val="11"/>
      <name val="仿宋"/>
      <charset val="134"/>
    </font>
    <font>
      <b/>
      <sz val="11"/>
      <name val="华文仿宋"/>
      <charset val="134"/>
    </font>
    <font>
      <sz val="9"/>
      <color theme="1"/>
      <name val="华文仿宋"/>
      <charset val="134"/>
    </font>
    <font>
      <sz val="10"/>
      <color rgb="FF333333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" borderId="12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8" fillId="5" borderId="12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0" borderId="0">
      <alignment vertical="center"/>
    </xf>
  </cellStyleXfs>
  <cellXfs count="18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vertical="center"/>
    </xf>
    <xf numFmtId="3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vertical="center"/>
    </xf>
    <xf numFmtId="176" fontId="13" fillId="0" borderId="4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31" fontId="17" fillId="0" borderId="0" xfId="0" applyNumberFormat="1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176" fontId="23" fillId="0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176" fontId="26" fillId="2" borderId="1" xfId="0" applyNumberFormat="1" applyFont="1" applyFill="1" applyBorder="1" applyAlignment="1">
      <alignment horizontal="center" vertical="center"/>
    </xf>
    <xf numFmtId="176" fontId="25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vertical="center"/>
    </xf>
    <xf numFmtId="177" fontId="19" fillId="0" borderId="1" xfId="0" applyNumberFormat="1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center" vertical="center"/>
    </xf>
    <xf numFmtId="31" fontId="7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 wrapText="1"/>
    </xf>
    <xf numFmtId="0" fontId="31" fillId="0" borderId="0" xfId="0" applyFont="1" applyFill="1" applyAlignment="1">
      <alignment horizontal="center" vertical="center"/>
    </xf>
    <xf numFmtId="31" fontId="32" fillId="0" borderId="0" xfId="0" applyNumberFormat="1" applyFont="1" applyFill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76" fontId="25" fillId="0" borderId="1" xfId="0" applyNumberFormat="1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176" fontId="26" fillId="0" borderId="1" xfId="0" applyNumberFormat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176" fontId="25" fillId="0" borderId="1" xfId="0" applyNumberFormat="1" applyFont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77" fontId="33" fillId="0" borderId="1" xfId="0" applyNumberFormat="1" applyFont="1" applyFill="1" applyBorder="1" applyAlignment="1">
      <alignment horizontal="center" vertical="center"/>
    </xf>
    <xf numFmtId="177" fontId="25" fillId="0" borderId="1" xfId="0" applyNumberFormat="1" applyFont="1" applyFill="1" applyBorder="1" applyAlignment="1">
      <alignment horizontal="center" vertical="center"/>
    </xf>
    <xf numFmtId="177" fontId="25" fillId="0" borderId="1" xfId="0" applyNumberFormat="1" applyFont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6" fillId="0" borderId="1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" xfId="0" applyFont="1" applyBorder="1">
      <alignment vertical="center"/>
    </xf>
    <xf numFmtId="177" fontId="26" fillId="0" borderId="1" xfId="0" applyNumberFormat="1" applyFont="1" applyFill="1" applyBorder="1" applyAlignment="1">
      <alignment horizontal="center" vertical="center"/>
    </xf>
    <xf numFmtId="176" fontId="25" fillId="0" borderId="1" xfId="0" applyNumberFormat="1" applyFont="1" applyBorder="1">
      <alignment vertical="center"/>
    </xf>
    <xf numFmtId="0" fontId="35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31" fontId="23" fillId="0" borderId="0" xfId="0" applyNumberFormat="1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EBF1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A2" sqref="A2:S2"/>
    </sheetView>
  </sheetViews>
  <sheetFormatPr defaultColWidth="8.89166666666667" defaultRowHeight="14.25"/>
  <cols>
    <col min="1" max="1" width="6.875" style="166" customWidth="1"/>
    <col min="2" max="2" width="7.375" style="166" customWidth="1"/>
    <col min="3" max="3" width="7.75" style="166" customWidth="1"/>
    <col min="4" max="4" width="5.25" style="166" customWidth="1"/>
    <col min="5" max="5" width="8.625" style="166" customWidth="1"/>
    <col min="6" max="6" width="9.375" style="166" customWidth="1"/>
    <col min="7" max="7" width="6.10833333333333" style="166" customWidth="1"/>
    <col min="8" max="8" width="9.125" style="166" customWidth="1"/>
    <col min="9" max="9" width="6.89166666666667" style="166" customWidth="1"/>
    <col min="10" max="10" width="6.66666666666667" style="166" customWidth="1"/>
    <col min="11" max="11" width="8.625" style="166" customWidth="1"/>
    <col min="12" max="12" width="6.55833333333333" style="166" customWidth="1"/>
    <col min="13" max="13" width="5" style="166" customWidth="1"/>
    <col min="14" max="14" width="7.89166666666667" style="166" customWidth="1"/>
    <col min="15" max="15" width="7.125" style="166" customWidth="1"/>
    <col min="16" max="16" width="5.5" style="166" customWidth="1"/>
    <col min="17" max="17" width="7.5" style="166" customWidth="1"/>
    <col min="18" max="18" width="12.875" style="166" customWidth="1"/>
    <col min="19" max="19" width="9.875" style="166" customWidth="1"/>
    <col min="20" max="20" width="4.5" style="166" customWidth="1"/>
    <col min="21" max="16384" width="8.89166666666667" style="166"/>
  </cols>
  <sheetData>
    <row r="1" ht="39" customHeight="1" spans="1:1">
      <c r="A1" s="166" t="s">
        <v>0</v>
      </c>
    </row>
    <row r="2" s="166" customFormat="1" ht="55" customHeight="1" spans="1:20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178"/>
    </row>
    <row r="3" s="166" customFormat="1" ht="25" customHeight="1" spans="1:20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179"/>
    </row>
    <row r="4" s="166" customFormat="1" ht="25" customHeight="1" spans="1:20">
      <c r="A4" s="168" t="s">
        <v>3</v>
      </c>
      <c r="B4" s="168" t="s">
        <v>4</v>
      </c>
      <c r="C4" s="169" t="s">
        <v>5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80" t="s">
        <v>6</v>
      </c>
      <c r="S4" s="181" t="s">
        <v>7</v>
      </c>
      <c r="T4" s="170" t="s">
        <v>8</v>
      </c>
    </row>
    <row r="5" s="166" customFormat="1" ht="25" customHeight="1" spans="1:20">
      <c r="A5" s="170"/>
      <c r="B5" s="170"/>
      <c r="C5" s="170" t="s">
        <v>9</v>
      </c>
      <c r="D5" s="170"/>
      <c r="E5" s="170"/>
      <c r="F5" s="170" t="s">
        <v>10</v>
      </c>
      <c r="G5" s="170"/>
      <c r="H5" s="170"/>
      <c r="I5" s="170" t="s">
        <v>11</v>
      </c>
      <c r="J5" s="170"/>
      <c r="K5" s="170"/>
      <c r="L5" s="177" t="s">
        <v>12</v>
      </c>
      <c r="M5" s="169"/>
      <c r="N5" s="171"/>
      <c r="O5" s="177" t="s">
        <v>13</v>
      </c>
      <c r="P5" s="169"/>
      <c r="Q5" s="171"/>
      <c r="R5" s="182"/>
      <c r="S5" s="183"/>
      <c r="T5" s="184"/>
    </row>
    <row r="6" s="166" customFormat="1" ht="25" customHeight="1" spans="1:20">
      <c r="A6" s="170"/>
      <c r="B6" s="170"/>
      <c r="C6" s="171" t="s">
        <v>14</v>
      </c>
      <c r="D6" s="170" t="s">
        <v>15</v>
      </c>
      <c r="E6" s="170" t="s">
        <v>16</v>
      </c>
      <c r="F6" s="171" t="s">
        <v>14</v>
      </c>
      <c r="G6" s="170" t="s">
        <v>15</v>
      </c>
      <c r="H6" s="170" t="s">
        <v>16</v>
      </c>
      <c r="I6" s="171" t="s">
        <v>14</v>
      </c>
      <c r="J6" s="170" t="s">
        <v>15</v>
      </c>
      <c r="K6" s="170" t="s">
        <v>16</v>
      </c>
      <c r="L6" s="171" t="s">
        <v>14</v>
      </c>
      <c r="M6" s="170" t="s">
        <v>15</v>
      </c>
      <c r="N6" s="170" t="s">
        <v>16</v>
      </c>
      <c r="O6" s="171" t="s">
        <v>14</v>
      </c>
      <c r="P6" s="170" t="s">
        <v>15</v>
      </c>
      <c r="Q6" s="170" t="s">
        <v>16</v>
      </c>
      <c r="R6" s="182"/>
      <c r="S6" s="185"/>
      <c r="T6" s="184"/>
    </row>
    <row r="7" s="167" customFormat="1" ht="25" customHeight="1" spans="1:20">
      <c r="A7" s="172">
        <v>1</v>
      </c>
      <c r="B7" s="172" t="s">
        <v>17</v>
      </c>
      <c r="C7" s="172">
        <v>330.7</v>
      </c>
      <c r="D7" s="172">
        <v>30</v>
      </c>
      <c r="E7" s="172">
        <f>C7*D7</f>
        <v>9921</v>
      </c>
      <c r="F7" s="172">
        <v>865.7</v>
      </c>
      <c r="G7" s="172">
        <v>15</v>
      </c>
      <c r="H7" s="172">
        <f>F7*G7</f>
        <v>12985.5</v>
      </c>
      <c r="I7" s="172">
        <v>865.7</v>
      </c>
      <c r="J7" s="172">
        <v>12</v>
      </c>
      <c r="K7" s="172">
        <f>I7*J7</f>
        <v>10388.4</v>
      </c>
      <c r="L7" s="172"/>
      <c r="M7" s="172"/>
      <c r="N7" s="172"/>
      <c r="O7" s="172"/>
      <c r="P7" s="172"/>
      <c r="Q7" s="172"/>
      <c r="R7" s="186">
        <f t="shared" ref="R7:R19" si="0">E7+H7+K7+N7+Q7</f>
        <v>33294.9</v>
      </c>
      <c r="S7" s="186">
        <v>33294.9</v>
      </c>
      <c r="T7" s="187"/>
    </row>
    <row r="8" s="167" customFormat="1" ht="25" customHeight="1" spans="1:20">
      <c r="A8" s="172">
        <v>2</v>
      </c>
      <c r="B8" s="173" t="s">
        <v>18</v>
      </c>
      <c r="C8" s="172"/>
      <c r="D8" s="172"/>
      <c r="E8" s="172"/>
      <c r="F8" s="172">
        <v>239.46</v>
      </c>
      <c r="G8" s="172">
        <v>15</v>
      </c>
      <c r="H8" s="172">
        <f t="shared" ref="H7:H13" si="1">F8*G8</f>
        <v>3591.9</v>
      </c>
      <c r="I8" s="172"/>
      <c r="J8" s="172"/>
      <c r="K8" s="172"/>
      <c r="L8" s="172"/>
      <c r="M8" s="172"/>
      <c r="N8" s="172"/>
      <c r="O8" s="172"/>
      <c r="P8" s="172"/>
      <c r="Q8" s="172"/>
      <c r="R8" s="186">
        <f t="shared" si="0"/>
        <v>3591.9</v>
      </c>
      <c r="S8" s="186">
        <v>3591.9</v>
      </c>
      <c r="T8" s="187"/>
    </row>
    <row r="9" s="167" customFormat="1" ht="25" customHeight="1" spans="1:20">
      <c r="A9" s="172">
        <v>3</v>
      </c>
      <c r="B9" s="173" t="s">
        <v>19</v>
      </c>
      <c r="C9" s="172"/>
      <c r="D9" s="172"/>
      <c r="E9" s="172"/>
      <c r="F9" s="172">
        <v>686</v>
      </c>
      <c r="G9" s="172">
        <v>15</v>
      </c>
      <c r="H9" s="172">
        <f t="shared" si="1"/>
        <v>10290</v>
      </c>
      <c r="I9" s="172">
        <v>686</v>
      </c>
      <c r="J9" s="172">
        <v>12</v>
      </c>
      <c r="K9" s="172">
        <f t="shared" ref="K7:K20" si="2">I9*J9</f>
        <v>8232</v>
      </c>
      <c r="L9" s="172"/>
      <c r="M9" s="172"/>
      <c r="N9" s="172"/>
      <c r="O9" s="172"/>
      <c r="P9" s="172"/>
      <c r="Q9" s="172"/>
      <c r="R9" s="186">
        <f t="shared" si="0"/>
        <v>18522</v>
      </c>
      <c r="S9" s="186">
        <v>18522</v>
      </c>
      <c r="T9" s="187"/>
    </row>
    <row r="10" s="167" customFormat="1" ht="25" customHeight="1" spans="1:20">
      <c r="A10" s="172">
        <v>4</v>
      </c>
      <c r="B10" s="173" t="s">
        <v>20</v>
      </c>
      <c r="C10" s="172"/>
      <c r="D10" s="172"/>
      <c r="E10" s="172"/>
      <c r="F10" s="172">
        <v>87.23</v>
      </c>
      <c r="G10" s="172">
        <v>15</v>
      </c>
      <c r="H10" s="172">
        <f t="shared" si="1"/>
        <v>1308.45</v>
      </c>
      <c r="I10" s="172">
        <v>1407.83</v>
      </c>
      <c r="J10" s="172">
        <v>12</v>
      </c>
      <c r="K10" s="172">
        <f t="shared" si="2"/>
        <v>16893.96</v>
      </c>
      <c r="L10" s="172"/>
      <c r="M10" s="172"/>
      <c r="N10" s="172"/>
      <c r="O10" s="172"/>
      <c r="P10" s="172"/>
      <c r="Q10" s="172"/>
      <c r="R10" s="186">
        <f t="shared" si="0"/>
        <v>18202.41</v>
      </c>
      <c r="S10" s="186">
        <v>18202.41</v>
      </c>
      <c r="T10" s="187"/>
    </row>
    <row r="11" s="167" customFormat="1" ht="25" customHeight="1" spans="1:20">
      <c r="A11" s="172">
        <v>5</v>
      </c>
      <c r="B11" s="173" t="s">
        <v>21</v>
      </c>
      <c r="C11" s="172"/>
      <c r="D11" s="172"/>
      <c r="E11" s="172"/>
      <c r="F11" s="172">
        <v>73.3</v>
      </c>
      <c r="G11" s="172">
        <v>15</v>
      </c>
      <c r="H11" s="172">
        <f t="shared" si="1"/>
        <v>1099.5</v>
      </c>
      <c r="I11" s="172">
        <v>73.3</v>
      </c>
      <c r="J11" s="172">
        <v>12</v>
      </c>
      <c r="K11" s="172">
        <f t="shared" si="2"/>
        <v>879.6</v>
      </c>
      <c r="L11" s="172"/>
      <c r="M11" s="172"/>
      <c r="N11" s="172"/>
      <c r="O11" s="172"/>
      <c r="P11" s="172"/>
      <c r="Q11" s="172"/>
      <c r="R11" s="186">
        <f t="shared" si="0"/>
        <v>1979.1</v>
      </c>
      <c r="S11" s="186">
        <v>1979.1</v>
      </c>
      <c r="T11" s="187"/>
    </row>
    <row r="12" s="167" customFormat="1" ht="25" customHeight="1" spans="1:20">
      <c r="A12" s="172">
        <v>6</v>
      </c>
      <c r="B12" s="173" t="s">
        <v>22</v>
      </c>
      <c r="C12" s="172"/>
      <c r="D12" s="172"/>
      <c r="E12" s="172"/>
      <c r="F12" s="172">
        <v>1001.3</v>
      </c>
      <c r="G12" s="172">
        <v>15</v>
      </c>
      <c r="H12" s="172">
        <f t="shared" si="1"/>
        <v>15019.5</v>
      </c>
      <c r="I12" s="172">
        <v>1001.3</v>
      </c>
      <c r="J12" s="172">
        <v>12</v>
      </c>
      <c r="K12" s="172">
        <f t="shared" si="2"/>
        <v>12015.6</v>
      </c>
      <c r="L12" s="172"/>
      <c r="M12" s="172"/>
      <c r="N12" s="172"/>
      <c r="O12" s="172"/>
      <c r="P12" s="172"/>
      <c r="Q12" s="172"/>
      <c r="R12" s="186">
        <f t="shared" si="0"/>
        <v>27035.1</v>
      </c>
      <c r="S12" s="186">
        <v>27035.1</v>
      </c>
      <c r="T12" s="187"/>
    </row>
    <row r="13" s="167" customFormat="1" ht="25" customHeight="1" spans="1:20">
      <c r="A13" s="172">
        <v>7</v>
      </c>
      <c r="B13" s="173" t="s">
        <v>23</v>
      </c>
      <c r="C13" s="172"/>
      <c r="D13" s="172"/>
      <c r="E13" s="172"/>
      <c r="F13" s="172">
        <v>792.55</v>
      </c>
      <c r="G13" s="172">
        <v>15</v>
      </c>
      <c r="H13" s="172">
        <f t="shared" si="1"/>
        <v>11888.25</v>
      </c>
      <c r="I13" s="172">
        <v>792.55</v>
      </c>
      <c r="J13" s="172">
        <v>12</v>
      </c>
      <c r="K13" s="172">
        <f t="shared" si="2"/>
        <v>9510.6</v>
      </c>
      <c r="L13" s="172"/>
      <c r="M13" s="172"/>
      <c r="N13" s="172"/>
      <c r="O13" s="172"/>
      <c r="P13" s="172"/>
      <c r="Q13" s="172"/>
      <c r="R13" s="186">
        <f t="shared" si="0"/>
        <v>21398.85</v>
      </c>
      <c r="S13" s="186">
        <v>21398.85</v>
      </c>
      <c r="T13" s="187"/>
    </row>
    <row r="14" s="167" customFormat="1" ht="25" customHeight="1" spans="1:20">
      <c r="A14" s="172">
        <v>8</v>
      </c>
      <c r="B14" s="173" t="s">
        <v>24</v>
      </c>
      <c r="C14" s="172"/>
      <c r="D14" s="172"/>
      <c r="E14" s="172"/>
      <c r="F14" s="172"/>
      <c r="G14" s="172"/>
      <c r="H14" s="172"/>
      <c r="I14" s="172">
        <v>415.51</v>
      </c>
      <c r="J14" s="172">
        <v>12</v>
      </c>
      <c r="K14" s="172">
        <f t="shared" si="2"/>
        <v>4986.12</v>
      </c>
      <c r="L14" s="172"/>
      <c r="M14" s="172"/>
      <c r="N14" s="172"/>
      <c r="O14" s="172"/>
      <c r="P14" s="172"/>
      <c r="Q14" s="172"/>
      <c r="R14" s="186">
        <f t="shared" si="0"/>
        <v>4986.12</v>
      </c>
      <c r="S14" s="186">
        <v>4986.12</v>
      </c>
      <c r="T14" s="187"/>
    </row>
    <row r="15" s="167" customFormat="1" ht="25" customHeight="1" spans="1:20">
      <c r="A15" s="172">
        <v>9</v>
      </c>
      <c r="B15" s="173" t="s">
        <v>25</v>
      </c>
      <c r="C15" s="172">
        <v>3180.3</v>
      </c>
      <c r="D15" s="172">
        <v>30</v>
      </c>
      <c r="E15" s="172">
        <f>C15*D15</f>
        <v>95409</v>
      </c>
      <c r="F15" s="172">
        <v>4003.41</v>
      </c>
      <c r="G15" s="172">
        <v>15</v>
      </c>
      <c r="H15" s="172">
        <f>F15*G15</f>
        <v>60051.15</v>
      </c>
      <c r="I15" s="172">
        <v>4003.41</v>
      </c>
      <c r="J15" s="172">
        <v>12</v>
      </c>
      <c r="K15" s="172">
        <f t="shared" si="2"/>
        <v>48040.92</v>
      </c>
      <c r="L15" s="172"/>
      <c r="M15" s="172"/>
      <c r="N15" s="172"/>
      <c r="O15" s="172"/>
      <c r="P15" s="172"/>
      <c r="Q15" s="172"/>
      <c r="R15" s="186">
        <f t="shared" si="0"/>
        <v>203501.07</v>
      </c>
      <c r="S15" s="186">
        <v>203501.07</v>
      </c>
      <c r="T15" s="187"/>
    </row>
    <row r="16" s="167" customFormat="1" ht="25" customHeight="1" spans="1:20">
      <c r="A16" s="172">
        <v>10</v>
      </c>
      <c r="B16" s="173" t="s">
        <v>26</v>
      </c>
      <c r="C16" s="172">
        <v>1799.83</v>
      </c>
      <c r="D16" s="172">
        <v>30</v>
      </c>
      <c r="E16" s="172">
        <f>C16*D16</f>
        <v>53994.9</v>
      </c>
      <c r="F16" s="172">
        <v>1999.66</v>
      </c>
      <c r="G16" s="172">
        <v>15</v>
      </c>
      <c r="H16" s="172">
        <f>F16*G16</f>
        <v>29994.9</v>
      </c>
      <c r="I16" s="172">
        <v>1999.66</v>
      </c>
      <c r="J16" s="172">
        <v>12</v>
      </c>
      <c r="K16" s="172">
        <f t="shared" si="2"/>
        <v>23995.92</v>
      </c>
      <c r="L16" s="172">
        <v>1799.83</v>
      </c>
      <c r="M16" s="172">
        <v>12</v>
      </c>
      <c r="N16" s="172">
        <f>L16*M16</f>
        <v>21597.96</v>
      </c>
      <c r="O16" s="172">
        <v>1799.83</v>
      </c>
      <c r="P16" s="172">
        <v>6</v>
      </c>
      <c r="Q16" s="172">
        <f>O16*P16</f>
        <v>10798.98</v>
      </c>
      <c r="R16" s="186">
        <f t="shared" si="0"/>
        <v>140382.66</v>
      </c>
      <c r="S16" s="186">
        <v>140382.66</v>
      </c>
      <c r="T16" s="187"/>
    </row>
    <row r="17" s="167" customFormat="1" ht="25" customHeight="1" spans="1:20">
      <c r="A17" s="174" t="s">
        <v>27</v>
      </c>
      <c r="B17" s="175"/>
      <c r="C17" s="172">
        <f>SUM(C7:C16)</f>
        <v>5310.83</v>
      </c>
      <c r="D17" s="172">
        <v>30</v>
      </c>
      <c r="E17" s="172">
        <f>C17*D17</f>
        <v>159324.9</v>
      </c>
      <c r="F17" s="172">
        <f>SUM(F7:F16)</f>
        <v>9748.61</v>
      </c>
      <c r="G17" s="172">
        <v>15</v>
      </c>
      <c r="H17" s="172">
        <f>F17*G17</f>
        <v>146229.15</v>
      </c>
      <c r="I17" s="172">
        <f>SUM(I7:I16)</f>
        <v>11245.26</v>
      </c>
      <c r="J17" s="172">
        <v>12</v>
      </c>
      <c r="K17" s="172">
        <f t="shared" si="2"/>
        <v>134943.12</v>
      </c>
      <c r="L17" s="172">
        <f>SUM(L7:L16)</f>
        <v>1799.83</v>
      </c>
      <c r="M17" s="172">
        <v>12</v>
      </c>
      <c r="N17" s="172">
        <f>L17*M17</f>
        <v>21597.96</v>
      </c>
      <c r="O17" s="172">
        <f>SUM(O7:O16)</f>
        <v>1799.83</v>
      </c>
      <c r="P17" s="172">
        <v>6</v>
      </c>
      <c r="Q17" s="172">
        <f>O17*P17</f>
        <v>10798.98</v>
      </c>
      <c r="R17" s="186">
        <f t="shared" si="0"/>
        <v>472894.11</v>
      </c>
      <c r="S17" s="186">
        <v>472894.11</v>
      </c>
      <c r="T17" s="187"/>
    </row>
    <row r="18" s="166" customFormat="1" spans="1:19">
      <c r="A18" s="176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</row>
  </sheetData>
  <mergeCells count="14">
    <mergeCell ref="A2:S2"/>
    <mergeCell ref="A3:S3"/>
    <mergeCell ref="C4:Q4"/>
    <mergeCell ref="C5:E5"/>
    <mergeCell ref="F5:H5"/>
    <mergeCell ref="I5:K5"/>
    <mergeCell ref="L5:N5"/>
    <mergeCell ref="O5:Q5"/>
    <mergeCell ref="A17:B17"/>
    <mergeCell ref="A4:A6"/>
    <mergeCell ref="B4:B6"/>
    <mergeCell ref="R4:R6"/>
    <mergeCell ref="S4:S6"/>
    <mergeCell ref="T4:T6"/>
  </mergeCells>
  <printOptions horizontalCentered="1" verticalCentered="1"/>
  <pageMargins left="0.897222222222222" right="0.700694444444445" top="0.751388888888889" bottom="0.751388888888889" header="0.298611111111111" footer="0.298611111111111"/>
  <pageSetup paperSize="9" scale="88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I18" sqref="I18"/>
    </sheetView>
  </sheetViews>
  <sheetFormatPr defaultColWidth="9" defaultRowHeight="14.25"/>
  <cols>
    <col min="1" max="1" width="4.25" style="19" customWidth="1"/>
    <col min="2" max="2" width="7.375" style="19" customWidth="1"/>
    <col min="3" max="3" width="5.875" style="19" customWidth="1"/>
    <col min="4" max="4" width="5.125" style="19" customWidth="1"/>
    <col min="5" max="5" width="7.125" style="19" customWidth="1"/>
    <col min="6" max="6" width="5.375" style="19" customWidth="1"/>
    <col min="7" max="7" width="4.5" style="19" customWidth="1"/>
    <col min="8" max="8" width="7.875" style="19" customWidth="1"/>
    <col min="9" max="9" width="7.125" style="19" customWidth="1"/>
    <col min="10" max="10" width="6.375" style="19" customWidth="1"/>
    <col min="11" max="11" width="8.25" style="19" customWidth="1"/>
    <col min="12" max="12" width="6.25" style="19" customWidth="1"/>
    <col min="13" max="13" width="5.25" style="19" customWidth="1"/>
    <col min="14" max="14" width="7.875" style="19" customWidth="1"/>
    <col min="15" max="15" width="6.75" style="19" customWidth="1"/>
    <col min="16" max="16" width="5.25" style="19" customWidth="1"/>
    <col min="17" max="17" width="6.75" style="19" customWidth="1"/>
    <col min="18" max="18" width="8.375" style="19" customWidth="1"/>
    <col min="19" max="19" width="9" style="19"/>
    <col min="20" max="20" width="7.375" style="19" customWidth="1"/>
    <col min="21" max="16384" width="9" style="19"/>
  </cols>
  <sheetData>
    <row r="1" s="19" customFormat="1" ht="52" customHeight="1" spans="1:20">
      <c r="A1" s="20" t="s">
        <v>161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="19" customFormat="1" ht="30" customHeight="1" spans="1:20">
      <c r="A2" s="21" t="s">
        <v>162</v>
      </c>
      <c r="B2" s="21"/>
      <c r="C2" s="21"/>
      <c r="D2" s="21"/>
      <c r="E2" s="21"/>
      <c r="F2" s="32"/>
      <c r="G2" s="32"/>
      <c r="H2" s="33">
        <v>46265</v>
      </c>
      <c r="I2" s="33"/>
      <c r="J2" s="33"/>
      <c r="K2" s="33"/>
      <c r="L2" s="34" t="s">
        <v>163</v>
      </c>
      <c r="M2" s="34"/>
      <c r="N2" s="34"/>
      <c r="O2" s="34"/>
      <c r="P2" s="34"/>
      <c r="Q2" s="34"/>
      <c r="R2" s="34"/>
      <c r="S2" s="34"/>
      <c r="T2" s="34"/>
    </row>
    <row r="3" s="19" customFormat="1" ht="25" customHeight="1" spans="1:20">
      <c r="A3" s="22" t="s">
        <v>3</v>
      </c>
      <c r="B3" s="22" t="s">
        <v>4</v>
      </c>
      <c r="C3" s="23" t="s">
        <v>5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35"/>
      <c r="R3" s="36" t="s">
        <v>6</v>
      </c>
      <c r="S3" s="37" t="s">
        <v>7</v>
      </c>
      <c r="T3" s="25" t="s">
        <v>8</v>
      </c>
    </row>
    <row r="4" s="19" customFormat="1" ht="25" customHeight="1" spans="1:20">
      <c r="A4" s="25"/>
      <c r="B4" s="25"/>
      <c r="C4" s="25" t="s">
        <v>9</v>
      </c>
      <c r="D4" s="25"/>
      <c r="E4" s="25"/>
      <c r="F4" s="25" t="s">
        <v>10</v>
      </c>
      <c r="G4" s="25"/>
      <c r="H4" s="25"/>
      <c r="I4" s="25" t="s">
        <v>11</v>
      </c>
      <c r="J4" s="25"/>
      <c r="K4" s="25"/>
      <c r="L4" s="25" t="s">
        <v>12</v>
      </c>
      <c r="M4" s="25"/>
      <c r="N4" s="25"/>
      <c r="O4" s="25" t="s">
        <v>13</v>
      </c>
      <c r="P4" s="25"/>
      <c r="Q4" s="25"/>
      <c r="R4" s="38"/>
      <c r="S4" s="39"/>
      <c r="T4" s="25"/>
    </row>
    <row r="5" s="19" customFormat="1" ht="25" customHeight="1" spans="1:20">
      <c r="A5" s="25"/>
      <c r="B5" s="25"/>
      <c r="C5" s="25" t="s">
        <v>14</v>
      </c>
      <c r="D5" s="25" t="s">
        <v>15</v>
      </c>
      <c r="E5" s="25" t="s">
        <v>16</v>
      </c>
      <c r="F5" s="25" t="s">
        <v>14</v>
      </c>
      <c r="G5" s="25" t="s">
        <v>15</v>
      </c>
      <c r="H5" s="25" t="s">
        <v>16</v>
      </c>
      <c r="I5" s="25" t="s">
        <v>14</v>
      </c>
      <c r="J5" s="25" t="s">
        <v>15</v>
      </c>
      <c r="K5" s="25" t="s">
        <v>16</v>
      </c>
      <c r="L5" s="25" t="s">
        <v>14</v>
      </c>
      <c r="M5" s="25" t="s">
        <v>15</v>
      </c>
      <c r="N5" s="25" t="s">
        <v>16</v>
      </c>
      <c r="O5" s="25" t="s">
        <v>14</v>
      </c>
      <c r="P5" s="25" t="s">
        <v>15</v>
      </c>
      <c r="Q5" s="25" t="s">
        <v>16</v>
      </c>
      <c r="R5" s="38"/>
      <c r="S5" s="40"/>
      <c r="T5" s="25"/>
    </row>
    <row r="6" s="19" customFormat="1" ht="25" customHeight="1" spans="1:20">
      <c r="A6" s="26">
        <v>1</v>
      </c>
      <c r="B6" s="27" t="s">
        <v>164</v>
      </c>
      <c r="C6" s="27"/>
      <c r="D6" s="28"/>
      <c r="E6" s="27"/>
      <c r="F6" s="26"/>
      <c r="G6" s="28"/>
      <c r="H6" s="27"/>
      <c r="I6" s="28">
        <v>3250</v>
      </c>
      <c r="J6" s="28">
        <v>12</v>
      </c>
      <c r="K6" s="27">
        <f t="shared" ref="K6:K11" si="0">I6*12</f>
        <v>39000</v>
      </c>
      <c r="L6" s="27"/>
      <c r="M6" s="28"/>
      <c r="N6" s="27"/>
      <c r="O6" s="27"/>
      <c r="P6" s="27"/>
      <c r="Q6" s="27"/>
      <c r="R6" s="27">
        <f t="shared" ref="R6:R11" si="1">Q6+N6+K6+H6+E6</f>
        <v>39000</v>
      </c>
      <c r="S6" s="27">
        <v>39000</v>
      </c>
      <c r="T6" s="41"/>
    </row>
    <row r="7" s="19" customFormat="1" ht="25" customHeight="1" spans="1:20">
      <c r="A7" s="26">
        <v>2</v>
      </c>
      <c r="B7" s="27" t="s">
        <v>165</v>
      </c>
      <c r="C7" s="26">
        <v>230</v>
      </c>
      <c r="D7" s="28">
        <v>30</v>
      </c>
      <c r="E7" s="27">
        <f>C7*30</f>
        <v>6900</v>
      </c>
      <c r="F7" s="26">
        <v>280</v>
      </c>
      <c r="G7" s="28">
        <v>15</v>
      </c>
      <c r="H7" s="27">
        <f>F7*15</f>
        <v>4200</v>
      </c>
      <c r="I7" s="28">
        <v>200</v>
      </c>
      <c r="J7" s="28">
        <v>12</v>
      </c>
      <c r="K7" s="27">
        <f t="shared" si="0"/>
        <v>2400</v>
      </c>
      <c r="L7" s="28">
        <v>240</v>
      </c>
      <c r="M7" s="28">
        <v>12</v>
      </c>
      <c r="N7" s="27">
        <f>L7*12</f>
        <v>2880</v>
      </c>
      <c r="O7" s="27"/>
      <c r="P7" s="27"/>
      <c r="Q7" s="27"/>
      <c r="R7" s="27">
        <f t="shared" si="1"/>
        <v>16380</v>
      </c>
      <c r="S7" s="27">
        <v>16380</v>
      </c>
      <c r="T7" s="41"/>
    </row>
    <row r="8" s="19" customFormat="1" ht="25" customHeight="1" spans="1:20">
      <c r="A8" s="26">
        <v>3</v>
      </c>
      <c r="B8" s="26" t="s">
        <v>166</v>
      </c>
      <c r="C8" s="26">
        <v>190</v>
      </c>
      <c r="D8" s="28">
        <v>30</v>
      </c>
      <c r="E8" s="27">
        <f>C8*30</f>
        <v>5700</v>
      </c>
      <c r="F8" s="26">
        <v>151</v>
      </c>
      <c r="G8" s="28">
        <v>15</v>
      </c>
      <c r="H8" s="27">
        <f>F8*15</f>
        <v>2265</v>
      </c>
      <c r="I8" s="28">
        <v>215</v>
      </c>
      <c r="J8" s="28">
        <v>12</v>
      </c>
      <c r="K8" s="27">
        <f t="shared" si="0"/>
        <v>2580</v>
      </c>
      <c r="L8" s="28">
        <v>145</v>
      </c>
      <c r="M8" s="28">
        <v>12</v>
      </c>
      <c r="N8" s="27">
        <f>L8*12</f>
        <v>1740</v>
      </c>
      <c r="O8" s="27"/>
      <c r="P8" s="27"/>
      <c r="Q8" s="27"/>
      <c r="R8" s="27">
        <f t="shared" si="1"/>
        <v>12285</v>
      </c>
      <c r="S8" s="27">
        <v>12285</v>
      </c>
      <c r="T8" s="41"/>
    </row>
    <row r="9" s="19" customFormat="1" ht="25" customHeight="1" spans="1:20">
      <c r="A9" s="26">
        <v>4</v>
      </c>
      <c r="B9" s="26" t="s">
        <v>167</v>
      </c>
      <c r="C9" s="26">
        <v>110</v>
      </c>
      <c r="D9" s="28">
        <v>30</v>
      </c>
      <c r="E9" s="27">
        <f>C9*30</f>
        <v>3300</v>
      </c>
      <c r="F9" s="26">
        <v>150</v>
      </c>
      <c r="G9" s="28">
        <v>15</v>
      </c>
      <c r="H9" s="27">
        <f>F9*15</f>
        <v>2250</v>
      </c>
      <c r="I9" s="26">
        <v>145</v>
      </c>
      <c r="J9" s="28">
        <v>12</v>
      </c>
      <c r="K9" s="27">
        <f t="shared" si="0"/>
        <v>1740</v>
      </c>
      <c r="L9" s="26">
        <v>160</v>
      </c>
      <c r="M9" s="28">
        <v>12</v>
      </c>
      <c r="N9" s="27">
        <f>L9*12</f>
        <v>1920</v>
      </c>
      <c r="O9" s="27"/>
      <c r="P9" s="27"/>
      <c r="Q9" s="27"/>
      <c r="R9" s="27">
        <f t="shared" si="1"/>
        <v>9210</v>
      </c>
      <c r="S9" s="27">
        <v>9210</v>
      </c>
      <c r="T9" s="41"/>
    </row>
    <row r="10" s="19" customFormat="1" ht="25" customHeight="1" spans="1:20">
      <c r="A10" s="26">
        <v>5</v>
      </c>
      <c r="B10" s="26" t="s">
        <v>168</v>
      </c>
      <c r="C10" s="26">
        <v>180</v>
      </c>
      <c r="D10" s="28">
        <v>30</v>
      </c>
      <c r="E10" s="27">
        <f>C10*30</f>
        <v>5400</v>
      </c>
      <c r="F10" s="26">
        <v>180</v>
      </c>
      <c r="G10" s="28">
        <v>15</v>
      </c>
      <c r="H10" s="27">
        <f>F10*15</f>
        <v>2700</v>
      </c>
      <c r="I10" s="26">
        <v>1150</v>
      </c>
      <c r="J10" s="28">
        <v>12</v>
      </c>
      <c r="K10" s="27">
        <f t="shared" si="0"/>
        <v>13800</v>
      </c>
      <c r="L10" s="26">
        <v>200</v>
      </c>
      <c r="M10" s="28">
        <v>12</v>
      </c>
      <c r="N10" s="27">
        <f>L10*12</f>
        <v>2400</v>
      </c>
      <c r="O10" s="27">
        <v>167.5</v>
      </c>
      <c r="P10" s="28">
        <v>6</v>
      </c>
      <c r="Q10" s="27">
        <f>O10*6</f>
        <v>1005</v>
      </c>
      <c r="R10" s="27">
        <f t="shared" si="1"/>
        <v>25305</v>
      </c>
      <c r="S10" s="27">
        <v>25305</v>
      </c>
      <c r="T10" s="41"/>
    </row>
    <row r="11" s="19" customFormat="1" ht="25" customHeight="1" spans="1:20">
      <c r="A11" s="29" t="s">
        <v>27</v>
      </c>
      <c r="B11" s="30"/>
      <c r="C11" s="30">
        <f>SUM(C6:C10)</f>
        <v>710</v>
      </c>
      <c r="D11" s="31">
        <v>30</v>
      </c>
      <c r="E11" s="27">
        <f>C11*30</f>
        <v>21300</v>
      </c>
      <c r="F11" s="30">
        <f>SUM(F6:F10)</f>
        <v>761</v>
      </c>
      <c r="G11" s="31">
        <v>15</v>
      </c>
      <c r="H11" s="27">
        <f>F11*15</f>
        <v>11415</v>
      </c>
      <c r="I11" s="30">
        <f>SUM(I6:I10)</f>
        <v>4960</v>
      </c>
      <c r="J11" s="31">
        <v>12</v>
      </c>
      <c r="K11" s="27">
        <f t="shared" si="0"/>
        <v>59520</v>
      </c>
      <c r="L11" s="30">
        <f>SUM(L6:L10)</f>
        <v>745</v>
      </c>
      <c r="M11" s="31">
        <v>12</v>
      </c>
      <c r="N11" s="27">
        <f>L11*12</f>
        <v>8940</v>
      </c>
      <c r="O11" s="30">
        <f>SUM(O6:O10)</f>
        <v>167.5</v>
      </c>
      <c r="P11" s="30">
        <f>SUM(P6:P10)</f>
        <v>6</v>
      </c>
      <c r="Q11" s="27">
        <f>O11*6</f>
        <v>1005</v>
      </c>
      <c r="R11" s="27">
        <f t="shared" si="1"/>
        <v>102180</v>
      </c>
      <c r="S11" s="42">
        <f>SUM(S6:S10)</f>
        <v>102180</v>
      </c>
      <c r="T11" s="43"/>
    </row>
  </sheetData>
  <mergeCells count="15">
    <mergeCell ref="A1:T1"/>
    <mergeCell ref="H2:K2"/>
    <mergeCell ref="L2:T2"/>
    <mergeCell ref="C3:Q3"/>
    <mergeCell ref="C4:E4"/>
    <mergeCell ref="F4:H4"/>
    <mergeCell ref="I4:K4"/>
    <mergeCell ref="L4:N4"/>
    <mergeCell ref="O4:Q4"/>
    <mergeCell ref="A11:B11"/>
    <mergeCell ref="A3:A5"/>
    <mergeCell ref="B3:B5"/>
    <mergeCell ref="R3:R5"/>
    <mergeCell ref="S3:S5"/>
    <mergeCell ref="T3:T5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3"/>
  <sheetViews>
    <sheetView topLeftCell="A13" workbookViewId="0">
      <selection activeCell="C5" sqref="C5:G9"/>
    </sheetView>
  </sheetViews>
  <sheetFormatPr defaultColWidth="9" defaultRowHeight="14.25"/>
  <cols>
    <col min="1" max="1" width="5" customWidth="1"/>
    <col min="2" max="2" width="7.375" customWidth="1"/>
    <col min="3" max="3" width="9.625" customWidth="1"/>
    <col min="4" max="4" width="5.25" customWidth="1"/>
    <col min="5" max="5" width="10.375"/>
    <col min="6" max="6" width="9.375"/>
    <col min="7" max="7" width="5.625" customWidth="1"/>
    <col min="8" max="8" width="13.875" customWidth="1"/>
    <col min="9" max="9" width="7.75" customWidth="1"/>
    <col min="10" max="10" width="6.25" customWidth="1"/>
    <col min="11" max="11" width="9.375"/>
    <col min="12" max="12" width="8.25" customWidth="1"/>
    <col min="13" max="13" width="4.875" customWidth="1"/>
    <col min="16" max="16" width="5.125" customWidth="1"/>
    <col min="17" max="17" width="8.125" customWidth="1"/>
    <col min="19" max="19" width="5.375" customWidth="1"/>
    <col min="20" max="20" width="9.375"/>
    <col min="21" max="21" width="8.125" customWidth="1"/>
    <col min="22" max="22" width="5.125" customWidth="1"/>
    <col min="23" max="23" width="9.375"/>
    <col min="24" max="24" width="10.375"/>
    <col min="25" max="25" width="10.375" customWidth="1"/>
    <col min="26" max="26" width="6.375" customWidth="1"/>
    <col min="27" max="27" width="10.375"/>
  </cols>
  <sheetData>
    <row r="1" ht="48" customHeight="1" spans="1:26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52" customHeight="1" spans="1:26">
      <c r="A2" s="2" t="s">
        <v>170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5" customHeight="1" spans="1:26">
      <c r="A3" s="4" t="s">
        <v>3</v>
      </c>
      <c r="B3" s="4" t="s">
        <v>4</v>
      </c>
      <c r="C3" s="5" t="s">
        <v>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16" t="s">
        <v>6</v>
      </c>
      <c r="Y3" s="16" t="s">
        <v>7</v>
      </c>
      <c r="Z3" s="5" t="s">
        <v>8</v>
      </c>
    </row>
    <row r="4" ht="25" customHeight="1" spans="1:26">
      <c r="A4" s="5"/>
      <c r="B4" s="5"/>
      <c r="C4" s="5" t="s">
        <v>10</v>
      </c>
      <c r="D4" s="5"/>
      <c r="E4" s="5"/>
      <c r="F4" s="5" t="s">
        <v>11</v>
      </c>
      <c r="G4" s="5"/>
      <c r="H4" s="5"/>
      <c r="I4" s="5" t="s">
        <v>136</v>
      </c>
      <c r="J4" s="5"/>
      <c r="K4" s="5"/>
      <c r="L4" s="5" t="s">
        <v>171</v>
      </c>
      <c r="M4" s="5"/>
      <c r="N4" s="5"/>
      <c r="O4" s="5" t="s">
        <v>138</v>
      </c>
      <c r="P4" s="5"/>
      <c r="Q4" s="5"/>
      <c r="R4" s="5" t="s">
        <v>139</v>
      </c>
      <c r="S4" s="5"/>
      <c r="T4" s="5"/>
      <c r="U4" s="5" t="s">
        <v>140</v>
      </c>
      <c r="V4" s="5"/>
      <c r="W4" s="5"/>
      <c r="X4" s="17"/>
      <c r="Y4" s="16"/>
      <c r="Z4" s="5"/>
    </row>
    <row r="5" ht="25" customHeight="1" spans="1:26">
      <c r="A5" s="5"/>
      <c r="B5" s="5"/>
      <c r="C5" s="6" t="s">
        <v>14</v>
      </c>
      <c r="D5" s="6" t="s">
        <v>15</v>
      </c>
      <c r="E5" s="6" t="s">
        <v>16</v>
      </c>
      <c r="F5" s="6" t="s">
        <v>14</v>
      </c>
      <c r="G5" s="6" t="s">
        <v>15</v>
      </c>
      <c r="H5" s="5" t="s">
        <v>16</v>
      </c>
      <c r="I5" s="5" t="s">
        <v>14</v>
      </c>
      <c r="J5" s="5" t="s">
        <v>15</v>
      </c>
      <c r="K5" s="5" t="s">
        <v>16</v>
      </c>
      <c r="L5" s="5" t="s">
        <v>14</v>
      </c>
      <c r="M5" s="5" t="s">
        <v>15</v>
      </c>
      <c r="N5" s="5" t="s">
        <v>16</v>
      </c>
      <c r="O5" s="5" t="s">
        <v>14</v>
      </c>
      <c r="P5" s="5" t="s">
        <v>15</v>
      </c>
      <c r="Q5" s="5" t="s">
        <v>16</v>
      </c>
      <c r="R5" s="5" t="s">
        <v>14</v>
      </c>
      <c r="S5" s="5" t="s">
        <v>15</v>
      </c>
      <c r="T5" s="5" t="s">
        <v>16</v>
      </c>
      <c r="U5" s="5" t="s">
        <v>14</v>
      </c>
      <c r="V5" s="5" t="s">
        <v>15</v>
      </c>
      <c r="W5" s="5" t="s">
        <v>16</v>
      </c>
      <c r="X5" s="17"/>
      <c r="Y5" s="16"/>
      <c r="Z5" s="5"/>
    </row>
    <row r="6" ht="25" customHeight="1" spans="1:26">
      <c r="A6" s="7">
        <v>1</v>
      </c>
      <c r="B6" s="8" t="s">
        <v>172</v>
      </c>
      <c r="C6" s="9">
        <v>2376.23</v>
      </c>
      <c r="D6" s="9">
        <v>15</v>
      </c>
      <c r="E6" s="9">
        <f>C6*15</f>
        <v>35643.45</v>
      </c>
      <c r="F6" s="9">
        <v>2573.76</v>
      </c>
      <c r="G6" s="9">
        <v>12</v>
      </c>
      <c r="H6" s="7">
        <f>F6*12</f>
        <v>30885.12</v>
      </c>
      <c r="I6" s="7">
        <v>324.99</v>
      </c>
      <c r="J6" s="7">
        <v>30</v>
      </c>
      <c r="K6" s="7">
        <f>I6*30</f>
        <v>9749.7</v>
      </c>
      <c r="L6" s="7"/>
      <c r="M6" s="7"/>
      <c r="N6" s="7"/>
      <c r="O6" s="7">
        <v>104.36</v>
      </c>
      <c r="P6" s="7">
        <v>12</v>
      </c>
      <c r="Q6" s="7">
        <f>O6*12</f>
        <v>1252.32</v>
      </c>
      <c r="R6" s="7"/>
      <c r="S6" s="7"/>
      <c r="T6" s="7"/>
      <c r="U6" s="7"/>
      <c r="V6" s="7"/>
      <c r="W6" s="7"/>
      <c r="X6" s="18">
        <f t="shared" ref="X6:X9" si="0">T6+Q6+N6+K6+H6+E6</f>
        <v>77530.59</v>
      </c>
      <c r="Y6" s="18">
        <f>X6/619481.15*618084.57</f>
        <v>77355.8023226313</v>
      </c>
      <c r="Z6" s="7"/>
    </row>
    <row r="7" ht="25" customHeight="1" spans="1:26">
      <c r="A7" s="7">
        <v>2</v>
      </c>
      <c r="B7" s="10" t="s">
        <v>173</v>
      </c>
      <c r="C7" s="9">
        <v>2264.25</v>
      </c>
      <c r="D7" s="9">
        <v>15</v>
      </c>
      <c r="E7" s="9">
        <f t="shared" ref="E7:E9" si="1">D7*C7</f>
        <v>33963.75</v>
      </c>
      <c r="F7" s="9">
        <v>2264.25</v>
      </c>
      <c r="G7" s="9">
        <v>12</v>
      </c>
      <c r="H7" s="7">
        <f t="shared" ref="H7:H11" si="2">F7*G7</f>
        <v>27171</v>
      </c>
      <c r="I7" s="7">
        <v>361.7</v>
      </c>
      <c r="J7" s="7">
        <v>30</v>
      </c>
      <c r="K7" s="7">
        <f>I7*30</f>
        <v>10851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18">
        <f t="shared" si="0"/>
        <v>71985.75</v>
      </c>
      <c r="Y7" s="18">
        <f t="shared" ref="Y7:Y22" si="3">X7/619481.15*618084.57</f>
        <v>71823.4628041184</v>
      </c>
      <c r="Z7" s="7"/>
    </row>
    <row r="8" ht="25" customHeight="1" spans="1:26">
      <c r="A8" s="7">
        <v>3</v>
      </c>
      <c r="B8" s="8" t="s">
        <v>174</v>
      </c>
      <c r="C8" s="9">
        <v>551.2</v>
      </c>
      <c r="D8" s="9">
        <v>15</v>
      </c>
      <c r="E8" s="9">
        <f t="shared" si="1"/>
        <v>8268</v>
      </c>
      <c r="F8" s="9">
        <v>1396.96</v>
      </c>
      <c r="G8" s="9">
        <v>12</v>
      </c>
      <c r="H8" s="7">
        <f t="shared" si="2"/>
        <v>16763.52</v>
      </c>
      <c r="I8" s="9"/>
      <c r="J8" s="9">
        <v>30</v>
      </c>
      <c r="K8" s="9">
        <f>I8*J8</f>
        <v>0</v>
      </c>
      <c r="L8" s="9"/>
      <c r="M8" s="9"/>
      <c r="N8" s="9"/>
      <c r="O8" s="9">
        <v>268.83</v>
      </c>
      <c r="P8" s="9">
        <v>12</v>
      </c>
      <c r="Q8" s="9">
        <f>O8*P8</f>
        <v>3225.96</v>
      </c>
      <c r="R8" s="9"/>
      <c r="S8" s="9"/>
      <c r="T8" s="9"/>
      <c r="U8" s="9"/>
      <c r="V8" s="9"/>
      <c r="W8" s="9"/>
      <c r="X8" s="18">
        <f t="shared" si="0"/>
        <v>28257.48</v>
      </c>
      <c r="Y8" s="18">
        <f t="shared" si="3"/>
        <v>28193.7753474558</v>
      </c>
      <c r="Z8" s="7"/>
    </row>
    <row r="9" ht="25" customHeight="1" spans="1:26">
      <c r="A9" s="7">
        <v>4</v>
      </c>
      <c r="B9" s="8" t="s">
        <v>175</v>
      </c>
      <c r="C9" s="9">
        <v>2199.21</v>
      </c>
      <c r="D9" s="9">
        <v>15</v>
      </c>
      <c r="E9" s="9">
        <f t="shared" si="1"/>
        <v>32988.15</v>
      </c>
      <c r="F9" s="9">
        <v>2534.19</v>
      </c>
      <c r="G9" s="9">
        <v>12</v>
      </c>
      <c r="H9" s="7">
        <f t="shared" si="2"/>
        <v>30410.28</v>
      </c>
      <c r="I9" s="9">
        <v>587.32</v>
      </c>
      <c r="J9" s="9">
        <v>30</v>
      </c>
      <c r="K9" s="9">
        <f>I9*J9</f>
        <v>17619.6</v>
      </c>
      <c r="L9" s="9">
        <v>191.75</v>
      </c>
      <c r="M9" s="9">
        <v>20</v>
      </c>
      <c r="N9" s="9">
        <f>L9*20</f>
        <v>3835</v>
      </c>
      <c r="O9" s="9">
        <v>295.7</v>
      </c>
      <c r="P9" s="9">
        <v>12</v>
      </c>
      <c r="Q9" s="9">
        <f>O9*P9</f>
        <v>3548.4</v>
      </c>
      <c r="R9" s="9">
        <v>2097.56</v>
      </c>
      <c r="S9" s="9">
        <v>12</v>
      </c>
      <c r="T9" s="9">
        <f>R9*12</f>
        <v>25170.72</v>
      </c>
      <c r="U9" s="9">
        <v>2097.56</v>
      </c>
      <c r="V9" s="9">
        <v>6</v>
      </c>
      <c r="W9" s="9">
        <f>U9*6</f>
        <v>12585.36</v>
      </c>
      <c r="X9" s="18">
        <f>T9+Q9+N9+K9+H9+E9+W9</f>
        <v>126157.51</v>
      </c>
      <c r="Y9" s="18">
        <f t="shared" si="3"/>
        <v>125873.096091174</v>
      </c>
      <c r="Z9" s="7"/>
    </row>
    <row r="10" ht="25" customHeight="1" spans="1:26">
      <c r="A10" s="7">
        <v>5</v>
      </c>
      <c r="B10" s="8" t="s">
        <v>176</v>
      </c>
      <c r="C10" s="7">
        <v>1188.34</v>
      </c>
      <c r="D10" s="7">
        <v>15</v>
      </c>
      <c r="E10" s="7">
        <f t="shared" ref="E10:E12" si="4">D10*C10</f>
        <v>17825.1</v>
      </c>
      <c r="F10" s="7">
        <v>2250.68</v>
      </c>
      <c r="G10" s="7">
        <v>12</v>
      </c>
      <c r="H10" s="7">
        <f t="shared" si="2"/>
        <v>27008.16</v>
      </c>
      <c r="I10" s="14">
        <f>475.63-141.23</f>
        <v>334.4</v>
      </c>
      <c r="J10" s="9">
        <v>30</v>
      </c>
      <c r="K10" s="9">
        <f>I10*J10</f>
        <v>10032</v>
      </c>
      <c r="L10" s="9">
        <v>141.23</v>
      </c>
      <c r="M10" s="9">
        <v>20</v>
      </c>
      <c r="N10" s="9">
        <f>L10*M10</f>
        <v>2824.6</v>
      </c>
      <c r="O10" s="9">
        <v>60.16</v>
      </c>
      <c r="P10" s="9">
        <v>12</v>
      </c>
      <c r="Q10" s="9">
        <f>O10*P10</f>
        <v>721.92</v>
      </c>
      <c r="R10" s="9"/>
      <c r="S10" s="9"/>
      <c r="T10" s="9">
        <f t="shared" ref="T10:T22" si="5">R10*12</f>
        <v>0</v>
      </c>
      <c r="U10" s="9"/>
      <c r="V10" s="9"/>
      <c r="W10" s="9">
        <f t="shared" ref="W10:W23" si="6">U10*6</f>
        <v>0</v>
      </c>
      <c r="X10" s="18">
        <f>T10+Q10+N10+K10+H10+E10+W10</f>
        <v>58411.78</v>
      </c>
      <c r="Y10" s="18">
        <f t="shared" si="3"/>
        <v>58280.0944374733</v>
      </c>
      <c r="Z10" s="7"/>
    </row>
    <row r="11" ht="25" customHeight="1" spans="1:26">
      <c r="A11" s="7">
        <v>6</v>
      </c>
      <c r="B11" s="11" t="s">
        <v>177</v>
      </c>
      <c r="C11" s="12">
        <v>69.4</v>
      </c>
      <c r="D11" s="7">
        <v>15</v>
      </c>
      <c r="E11" s="7">
        <f t="shared" si="4"/>
        <v>1041</v>
      </c>
      <c r="F11" s="12">
        <v>88.8</v>
      </c>
      <c r="G11" s="7">
        <v>12</v>
      </c>
      <c r="H11" s="7">
        <f t="shared" si="2"/>
        <v>1065.6</v>
      </c>
      <c r="I11" s="14">
        <v>47</v>
      </c>
      <c r="J11" s="9">
        <v>30</v>
      </c>
      <c r="K11" s="9">
        <f>I11*J11</f>
        <v>1410</v>
      </c>
      <c r="L11" s="14"/>
      <c r="M11" s="9"/>
      <c r="N11" s="9"/>
      <c r="O11" s="14">
        <v>48.4</v>
      </c>
      <c r="P11" s="9">
        <v>12</v>
      </c>
      <c r="Q11" s="9">
        <f>O11*P11</f>
        <v>580.8</v>
      </c>
      <c r="R11" s="9"/>
      <c r="S11" s="9"/>
      <c r="T11" s="9">
        <f t="shared" si="5"/>
        <v>0</v>
      </c>
      <c r="U11" s="9"/>
      <c r="V11" s="9"/>
      <c r="W11" s="9">
        <f t="shared" si="6"/>
        <v>0</v>
      </c>
      <c r="X11" s="18">
        <f t="shared" ref="X10:X23" si="7">T11+Q11+N11+K11+H11+E11+W11</f>
        <v>4097.4</v>
      </c>
      <c r="Y11" s="18">
        <f t="shared" si="3"/>
        <v>4088.16267794105</v>
      </c>
      <c r="Z11" s="7"/>
    </row>
    <row r="12" ht="25" customHeight="1" spans="1:26">
      <c r="A12" s="7">
        <v>7</v>
      </c>
      <c r="B12" s="8" t="s">
        <v>178</v>
      </c>
      <c r="C12" s="7">
        <v>394.12</v>
      </c>
      <c r="D12" s="7">
        <v>15</v>
      </c>
      <c r="E12" s="7">
        <f t="shared" si="4"/>
        <v>5911.8</v>
      </c>
      <c r="F12" s="7">
        <v>556.1</v>
      </c>
      <c r="G12" s="7">
        <v>12</v>
      </c>
      <c r="H12" s="7">
        <f t="shared" ref="H10:H22" si="8">F12*G12</f>
        <v>6673.2</v>
      </c>
      <c r="I12" s="9">
        <v>28.7</v>
      </c>
      <c r="J12" s="9">
        <v>30</v>
      </c>
      <c r="K12" s="9">
        <f>I12*J12</f>
        <v>861</v>
      </c>
      <c r="L12" s="9"/>
      <c r="M12" s="9"/>
      <c r="N12" s="9"/>
      <c r="O12" s="9"/>
      <c r="P12" s="9"/>
      <c r="Q12" s="9"/>
      <c r="R12" s="9"/>
      <c r="S12" s="9"/>
      <c r="T12" s="9">
        <f t="shared" si="5"/>
        <v>0</v>
      </c>
      <c r="U12" s="9"/>
      <c r="V12" s="9"/>
      <c r="W12" s="9">
        <f t="shared" si="6"/>
        <v>0</v>
      </c>
      <c r="X12" s="18">
        <f t="shared" si="7"/>
        <v>13446</v>
      </c>
      <c r="Y12" s="18">
        <f t="shared" si="3"/>
        <v>13415.6868666948</v>
      </c>
      <c r="Z12" s="7"/>
    </row>
    <row r="13" ht="25" customHeight="1" spans="1:26">
      <c r="A13" s="7">
        <v>8</v>
      </c>
      <c r="B13" s="8" t="s">
        <v>179</v>
      </c>
      <c r="C13" s="7"/>
      <c r="D13" s="7"/>
      <c r="E13" s="7"/>
      <c r="F13" s="7">
        <v>318.4</v>
      </c>
      <c r="G13" s="7">
        <v>12</v>
      </c>
      <c r="H13" s="7">
        <f t="shared" si="8"/>
        <v>3820.8</v>
      </c>
      <c r="I13" s="9"/>
      <c r="J13" s="9"/>
      <c r="K13" s="9"/>
      <c r="L13" s="9"/>
      <c r="M13" s="9"/>
      <c r="N13" s="9"/>
      <c r="O13" s="9"/>
      <c r="P13" s="9"/>
      <c r="Q13" s="9"/>
      <c r="R13" s="9">
        <v>217.9</v>
      </c>
      <c r="S13" s="9">
        <v>12</v>
      </c>
      <c r="T13" s="9">
        <f t="shared" si="5"/>
        <v>2614.8</v>
      </c>
      <c r="U13" s="9">
        <v>217.9</v>
      </c>
      <c r="V13" s="9">
        <v>6</v>
      </c>
      <c r="W13" s="9">
        <f t="shared" si="6"/>
        <v>1307.4</v>
      </c>
      <c r="X13" s="18">
        <f t="shared" si="7"/>
        <v>7743</v>
      </c>
      <c r="Y13" s="18">
        <f t="shared" si="3"/>
        <v>7725.54390962501</v>
      </c>
      <c r="Z13" s="7"/>
    </row>
    <row r="14" ht="25" customHeight="1" spans="1:26">
      <c r="A14" s="7">
        <v>9</v>
      </c>
      <c r="B14" s="8" t="s">
        <v>180</v>
      </c>
      <c r="C14" s="7">
        <v>356.31</v>
      </c>
      <c r="D14" s="7">
        <v>15</v>
      </c>
      <c r="E14" s="7">
        <f t="shared" ref="E14:E23" si="9">D14*C14</f>
        <v>5344.65</v>
      </c>
      <c r="F14" s="7">
        <v>490.44</v>
      </c>
      <c r="G14" s="7">
        <v>12</v>
      </c>
      <c r="H14" s="7">
        <f t="shared" si="8"/>
        <v>5885.28</v>
      </c>
      <c r="I14" s="9">
        <v>128</v>
      </c>
      <c r="J14" s="9">
        <v>30</v>
      </c>
      <c r="K14" s="9">
        <f>I14*30</f>
        <v>3840</v>
      </c>
      <c r="L14" s="9"/>
      <c r="M14" s="9"/>
      <c r="N14" s="9"/>
      <c r="O14" s="9"/>
      <c r="P14" s="9"/>
      <c r="Q14" s="9"/>
      <c r="R14" s="9"/>
      <c r="S14" s="9"/>
      <c r="T14" s="9">
        <f t="shared" si="5"/>
        <v>0</v>
      </c>
      <c r="U14" s="9"/>
      <c r="V14" s="9"/>
      <c r="W14" s="9">
        <f t="shared" si="6"/>
        <v>0</v>
      </c>
      <c r="X14" s="18">
        <f t="shared" si="7"/>
        <v>15069.93</v>
      </c>
      <c r="Y14" s="18">
        <f t="shared" si="3"/>
        <v>15035.9558220296</v>
      </c>
      <c r="Z14" s="7"/>
    </row>
    <row r="15" ht="25" customHeight="1" spans="1:26">
      <c r="A15" s="7">
        <v>10</v>
      </c>
      <c r="B15" s="8" t="s">
        <v>181</v>
      </c>
      <c r="C15" s="9">
        <v>216.45</v>
      </c>
      <c r="D15" s="7">
        <v>15</v>
      </c>
      <c r="E15" s="7">
        <f t="shared" si="9"/>
        <v>3246.75</v>
      </c>
      <c r="F15" s="7">
        <v>236.45</v>
      </c>
      <c r="G15" s="7">
        <v>12</v>
      </c>
      <c r="H15" s="7">
        <f t="shared" si="8"/>
        <v>2837.4</v>
      </c>
      <c r="I15" s="9">
        <v>212.8</v>
      </c>
      <c r="J15" s="9">
        <v>30</v>
      </c>
      <c r="K15" s="9">
        <f t="shared" ref="K15:K19" si="10">I15*J15</f>
        <v>6384</v>
      </c>
      <c r="L15" s="9"/>
      <c r="M15" s="9"/>
      <c r="N15" s="9"/>
      <c r="O15" s="9"/>
      <c r="P15" s="9"/>
      <c r="Q15" s="9"/>
      <c r="R15" s="9">
        <v>25</v>
      </c>
      <c r="S15" s="9">
        <v>12</v>
      </c>
      <c r="T15" s="9">
        <f t="shared" si="5"/>
        <v>300</v>
      </c>
      <c r="U15" s="9">
        <v>25</v>
      </c>
      <c r="V15" s="9">
        <v>6</v>
      </c>
      <c r="W15" s="9">
        <f t="shared" si="6"/>
        <v>150</v>
      </c>
      <c r="X15" s="18">
        <f t="shared" si="7"/>
        <v>12918.15</v>
      </c>
      <c r="Y15" s="18">
        <f t="shared" si="3"/>
        <v>12889.0268702211</v>
      </c>
      <c r="Z15" s="7"/>
    </row>
    <row r="16" ht="25" customHeight="1" spans="1:26">
      <c r="A16" s="7">
        <v>11</v>
      </c>
      <c r="B16" s="8" t="s">
        <v>182</v>
      </c>
      <c r="C16" s="7">
        <v>432.44</v>
      </c>
      <c r="D16" s="7">
        <v>15</v>
      </c>
      <c r="E16" s="7">
        <f t="shared" si="9"/>
        <v>6486.6</v>
      </c>
      <c r="F16" s="7">
        <v>694.44</v>
      </c>
      <c r="G16" s="7">
        <v>12</v>
      </c>
      <c r="H16" s="7">
        <f t="shared" si="8"/>
        <v>8333.28</v>
      </c>
      <c r="I16" s="9">
        <v>120.5</v>
      </c>
      <c r="J16" s="9">
        <v>30</v>
      </c>
      <c r="K16" s="9">
        <f t="shared" si="10"/>
        <v>3615</v>
      </c>
      <c r="L16" s="9"/>
      <c r="M16" s="9"/>
      <c r="N16" s="9"/>
      <c r="O16" s="9"/>
      <c r="P16" s="9"/>
      <c r="Q16" s="9"/>
      <c r="R16" s="9"/>
      <c r="S16" s="9"/>
      <c r="T16" s="9">
        <f t="shared" si="5"/>
        <v>0</v>
      </c>
      <c r="U16" s="9"/>
      <c r="V16" s="9"/>
      <c r="W16" s="9">
        <f t="shared" si="6"/>
        <v>0</v>
      </c>
      <c r="X16" s="18">
        <f t="shared" si="7"/>
        <v>18434.88</v>
      </c>
      <c r="Y16" s="18">
        <f t="shared" si="3"/>
        <v>18393.3197609025</v>
      </c>
      <c r="Z16" s="7"/>
    </row>
    <row r="17" ht="25" customHeight="1" spans="1:26">
      <c r="A17" s="7">
        <v>12</v>
      </c>
      <c r="B17" s="8" t="s">
        <v>183</v>
      </c>
      <c r="C17" s="7">
        <v>1016.92</v>
      </c>
      <c r="D17" s="7">
        <v>15</v>
      </c>
      <c r="E17" s="7">
        <f t="shared" si="9"/>
        <v>15253.8</v>
      </c>
      <c r="F17" s="7">
        <v>1091.02</v>
      </c>
      <c r="G17" s="7">
        <v>12</v>
      </c>
      <c r="H17" s="7">
        <f t="shared" si="8"/>
        <v>13092.24</v>
      </c>
      <c r="I17" s="9">
        <v>423.65</v>
      </c>
      <c r="J17" s="9">
        <v>30</v>
      </c>
      <c r="K17" s="9">
        <f t="shared" si="10"/>
        <v>12709.5</v>
      </c>
      <c r="L17" s="9"/>
      <c r="M17" s="9"/>
      <c r="N17" s="9"/>
      <c r="O17" s="9">
        <v>76.1</v>
      </c>
      <c r="P17" s="9">
        <v>12</v>
      </c>
      <c r="Q17" s="9">
        <f t="shared" ref="Q17:Q19" si="11">O17*P17</f>
        <v>913.2</v>
      </c>
      <c r="R17" s="9"/>
      <c r="S17" s="9"/>
      <c r="T17" s="9">
        <f t="shared" si="5"/>
        <v>0</v>
      </c>
      <c r="U17" s="9"/>
      <c r="V17" s="9"/>
      <c r="W17" s="9">
        <f t="shared" si="6"/>
        <v>0</v>
      </c>
      <c r="X17" s="18">
        <f t="shared" si="7"/>
        <v>41968.74</v>
      </c>
      <c r="Y17" s="18">
        <f t="shared" si="3"/>
        <v>41874.1242027167</v>
      </c>
      <c r="Z17" s="7"/>
    </row>
    <row r="18" ht="25" customHeight="1" spans="1:26">
      <c r="A18" s="7">
        <v>13</v>
      </c>
      <c r="B18" s="8" t="s">
        <v>184</v>
      </c>
      <c r="C18" s="7">
        <v>1731.3</v>
      </c>
      <c r="D18" s="7">
        <v>15</v>
      </c>
      <c r="E18" s="7">
        <f t="shared" si="9"/>
        <v>25969.5</v>
      </c>
      <c r="F18" s="7">
        <v>1776.96</v>
      </c>
      <c r="G18" s="7">
        <v>12</v>
      </c>
      <c r="H18" s="7">
        <f t="shared" si="8"/>
        <v>21323.52</v>
      </c>
      <c r="I18" s="9">
        <v>454.1</v>
      </c>
      <c r="J18" s="9">
        <v>30</v>
      </c>
      <c r="K18" s="9">
        <f t="shared" si="10"/>
        <v>13623</v>
      </c>
      <c r="L18" s="9"/>
      <c r="M18" s="9"/>
      <c r="N18" s="9"/>
      <c r="O18" s="9">
        <v>64</v>
      </c>
      <c r="P18" s="9">
        <v>12</v>
      </c>
      <c r="Q18" s="9">
        <f t="shared" si="11"/>
        <v>768</v>
      </c>
      <c r="R18" s="9">
        <v>1056.99</v>
      </c>
      <c r="S18" s="9">
        <v>12</v>
      </c>
      <c r="T18" s="9">
        <f t="shared" si="5"/>
        <v>12683.88</v>
      </c>
      <c r="U18" s="9">
        <v>1056.99</v>
      </c>
      <c r="V18" s="9">
        <v>6</v>
      </c>
      <c r="W18" s="9">
        <f t="shared" si="6"/>
        <v>6341.94</v>
      </c>
      <c r="X18" s="18">
        <f t="shared" si="7"/>
        <v>80709.84</v>
      </c>
      <c r="Y18" s="18">
        <f t="shared" si="3"/>
        <v>80527.8849100877</v>
      </c>
      <c r="Z18" s="7"/>
    </row>
    <row r="19" ht="25" customHeight="1" spans="1:26">
      <c r="A19" s="7">
        <v>14</v>
      </c>
      <c r="B19" s="8" t="s">
        <v>185</v>
      </c>
      <c r="C19" s="7">
        <v>956.36</v>
      </c>
      <c r="D19" s="7">
        <v>15</v>
      </c>
      <c r="E19" s="7">
        <f t="shared" si="9"/>
        <v>14345.4</v>
      </c>
      <c r="F19" s="7">
        <v>190</v>
      </c>
      <c r="G19" s="7">
        <v>12</v>
      </c>
      <c r="H19" s="7">
        <f t="shared" si="8"/>
        <v>2280</v>
      </c>
      <c r="I19" s="9">
        <v>240.25</v>
      </c>
      <c r="J19" s="9">
        <v>30</v>
      </c>
      <c r="K19" s="9">
        <f t="shared" si="10"/>
        <v>7207.5</v>
      </c>
      <c r="L19" s="9"/>
      <c r="M19" s="9"/>
      <c r="N19" s="9"/>
      <c r="O19" s="9">
        <v>190</v>
      </c>
      <c r="P19" s="9">
        <v>12</v>
      </c>
      <c r="Q19" s="9">
        <f t="shared" si="11"/>
        <v>2280</v>
      </c>
      <c r="R19" s="9"/>
      <c r="S19" s="9"/>
      <c r="T19" s="9">
        <f t="shared" si="5"/>
        <v>0</v>
      </c>
      <c r="U19" s="9"/>
      <c r="V19" s="9"/>
      <c r="W19" s="9">
        <f t="shared" si="6"/>
        <v>0</v>
      </c>
      <c r="X19" s="18">
        <f t="shared" si="7"/>
        <v>26112.9</v>
      </c>
      <c r="Y19" s="18">
        <f t="shared" si="3"/>
        <v>26054.0301637152</v>
      </c>
      <c r="Z19" s="7"/>
    </row>
    <row r="20" ht="25" customHeight="1" spans="1:26">
      <c r="A20" s="7">
        <v>15</v>
      </c>
      <c r="B20" s="8" t="s">
        <v>186</v>
      </c>
      <c r="C20" s="12">
        <v>49.8</v>
      </c>
      <c r="D20" s="7">
        <v>15</v>
      </c>
      <c r="E20" s="7">
        <f t="shared" si="9"/>
        <v>747</v>
      </c>
      <c r="F20" s="12">
        <v>106.6</v>
      </c>
      <c r="G20" s="7">
        <v>12</v>
      </c>
      <c r="H20" s="7">
        <f t="shared" si="8"/>
        <v>1279.2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>
        <f t="shared" si="5"/>
        <v>0</v>
      </c>
      <c r="U20" s="9"/>
      <c r="V20" s="9"/>
      <c r="W20" s="9">
        <f t="shared" si="6"/>
        <v>0</v>
      </c>
      <c r="X20" s="18">
        <f t="shared" si="7"/>
        <v>2026.2</v>
      </c>
      <c r="Y20" s="18">
        <f t="shared" si="3"/>
        <v>2021.63206375852</v>
      </c>
      <c r="Z20" s="7"/>
    </row>
    <row r="21" ht="25" customHeight="1" spans="1:26">
      <c r="A21" s="7">
        <v>16</v>
      </c>
      <c r="B21" s="8" t="s">
        <v>187</v>
      </c>
      <c r="C21" s="7">
        <v>194.4</v>
      </c>
      <c r="D21" s="7">
        <v>15</v>
      </c>
      <c r="E21" s="7">
        <f t="shared" si="9"/>
        <v>2916</v>
      </c>
      <c r="F21" s="7">
        <v>350.8</v>
      </c>
      <c r="G21" s="7">
        <v>12</v>
      </c>
      <c r="H21" s="7">
        <f t="shared" si="8"/>
        <v>4209.6</v>
      </c>
      <c r="I21" s="9">
        <v>61</v>
      </c>
      <c r="J21" s="9">
        <v>30</v>
      </c>
      <c r="K21" s="9">
        <f>I21*J21</f>
        <v>1830</v>
      </c>
      <c r="L21" s="9"/>
      <c r="M21" s="9"/>
      <c r="N21" s="9"/>
      <c r="O21" s="9">
        <v>33</v>
      </c>
      <c r="P21" s="9">
        <v>12</v>
      </c>
      <c r="Q21" s="9">
        <f>O21*P21</f>
        <v>396</v>
      </c>
      <c r="R21" s="9">
        <v>121</v>
      </c>
      <c r="S21" s="9">
        <v>12</v>
      </c>
      <c r="T21" s="9">
        <f t="shared" si="5"/>
        <v>1452</v>
      </c>
      <c r="U21" s="9">
        <v>121</v>
      </c>
      <c r="V21" s="9">
        <v>6</v>
      </c>
      <c r="W21" s="9">
        <f t="shared" si="6"/>
        <v>726</v>
      </c>
      <c r="X21" s="18">
        <f t="shared" si="7"/>
        <v>11529.6</v>
      </c>
      <c r="Y21" s="18">
        <f t="shared" si="3"/>
        <v>11503.6072659709</v>
      </c>
      <c r="Z21" s="7"/>
    </row>
    <row r="22" ht="25" customHeight="1" spans="1:26">
      <c r="A22" s="7">
        <v>17</v>
      </c>
      <c r="B22" s="8" t="s">
        <v>188</v>
      </c>
      <c r="C22" s="7">
        <v>156.4</v>
      </c>
      <c r="D22" s="7">
        <v>15</v>
      </c>
      <c r="E22" s="7">
        <f t="shared" si="9"/>
        <v>2346</v>
      </c>
      <c r="F22" s="7">
        <v>1144.7</v>
      </c>
      <c r="G22" s="7">
        <v>12</v>
      </c>
      <c r="H22" s="7">
        <f t="shared" si="8"/>
        <v>13736.4</v>
      </c>
      <c r="I22" s="9">
        <v>222.5</v>
      </c>
      <c r="J22" s="9">
        <v>30</v>
      </c>
      <c r="K22" s="9">
        <f>I22*J22</f>
        <v>6675</v>
      </c>
      <c r="L22" s="9"/>
      <c r="M22" s="9"/>
      <c r="N22" s="9"/>
      <c r="O22" s="9">
        <v>27</v>
      </c>
      <c r="P22" s="9">
        <v>12</v>
      </c>
      <c r="Q22" s="9">
        <f>O22*P22</f>
        <v>324</v>
      </c>
      <c r="R22" s="9"/>
      <c r="S22" s="9"/>
      <c r="T22" s="9">
        <f t="shared" si="5"/>
        <v>0</v>
      </c>
      <c r="U22" s="9"/>
      <c r="V22" s="9"/>
      <c r="W22" s="9">
        <f t="shared" si="6"/>
        <v>0</v>
      </c>
      <c r="X22" s="18">
        <f t="shared" si="7"/>
        <v>23081.4</v>
      </c>
      <c r="Y22" s="18">
        <f t="shared" si="3"/>
        <v>23029.3644834843</v>
      </c>
      <c r="Z22" s="7"/>
    </row>
    <row r="23" ht="25" customHeight="1" spans="1:26">
      <c r="A23" s="7" t="s">
        <v>27</v>
      </c>
      <c r="B23" s="7"/>
      <c r="C23" s="13">
        <f>SUM(C6:C22)</f>
        <v>14153.13</v>
      </c>
      <c r="D23" s="13">
        <v>15</v>
      </c>
      <c r="E23" s="7">
        <f t="shared" si="9"/>
        <v>212296.95</v>
      </c>
      <c r="F23" s="13">
        <f>SUM(F6:F22)</f>
        <v>18064.55</v>
      </c>
      <c r="G23" s="13">
        <v>12</v>
      </c>
      <c r="H23" s="13">
        <f>SUM(H6:H22)</f>
        <v>216774.6</v>
      </c>
      <c r="I23" s="15">
        <f>SUM(I6:I22)</f>
        <v>3546.91</v>
      </c>
      <c r="J23" s="15"/>
      <c r="K23" s="15">
        <f>SUM(K6:K22)</f>
        <v>106407.3</v>
      </c>
      <c r="L23" s="15">
        <f>SUM(L6:L22)</f>
        <v>332.98</v>
      </c>
      <c r="M23" s="15">
        <v>20</v>
      </c>
      <c r="N23" s="15">
        <f>SUM(N6:N22)</f>
        <v>6659.6</v>
      </c>
      <c r="O23" s="15">
        <f>SUM(O6:O22)</f>
        <v>1167.55</v>
      </c>
      <c r="P23" s="15">
        <v>12</v>
      </c>
      <c r="Q23" s="15">
        <f>SUM(Q6:Q22)</f>
        <v>14010.6</v>
      </c>
      <c r="R23" s="15">
        <f>SUM(R6:R22)</f>
        <v>3518.45</v>
      </c>
      <c r="S23" s="15">
        <v>12</v>
      </c>
      <c r="T23" s="15">
        <f>SUM(T6:T22)</f>
        <v>42221.4</v>
      </c>
      <c r="U23" s="15">
        <f>SUM(U9:U22)</f>
        <v>3518.45</v>
      </c>
      <c r="V23" s="15"/>
      <c r="W23" s="9">
        <f t="shared" si="6"/>
        <v>21110.7</v>
      </c>
      <c r="X23" s="18">
        <f t="shared" si="7"/>
        <v>619481.15</v>
      </c>
      <c r="Y23" s="13">
        <v>618084.566850137</v>
      </c>
      <c r="Z23" s="13"/>
    </row>
  </sheetData>
  <mergeCells count="16">
    <mergeCell ref="A1:Z1"/>
    <mergeCell ref="A2:Z2"/>
    <mergeCell ref="C3:W3"/>
    <mergeCell ref="C4:E4"/>
    <mergeCell ref="F4:H4"/>
    <mergeCell ref="I4:K4"/>
    <mergeCell ref="L4:N4"/>
    <mergeCell ref="O4:Q4"/>
    <mergeCell ref="R4:T4"/>
    <mergeCell ref="U4:W4"/>
    <mergeCell ref="A23:B23"/>
    <mergeCell ref="A3:A5"/>
    <mergeCell ref="B3:B5"/>
    <mergeCell ref="X3:X5"/>
    <mergeCell ref="Y3:Y5"/>
    <mergeCell ref="Z3:Z5"/>
  </mergeCells>
  <conditionalFormatting sqref="B6:B22">
    <cfRule type="duplicateValues" dxfId="0" priority="1"/>
  </conditionalFormatting>
  <printOptions horizontalCentered="1" verticalCentered="1"/>
  <pageMargins left="0.751388888888889" right="0.751388888888889" top="1" bottom="1" header="0.5" footer="0.5"/>
  <pageSetup paperSize="9" scale="6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0"/>
  <sheetViews>
    <sheetView workbookViewId="0">
      <selection activeCell="O22" sqref="O22"/>
    </sheetView>
  </sheetViews>
  <sheetFormatPr defaultColWidth="9" defaultRowHeight="14.25"/>
  <cols>
    <col min="1" max="1" width="5.10833333333333" customWidth="1"/>
    <col min="2" max="2" width="3.44166666666667" customWidth="1"/>
    <col min="3" max="3" width="9.625" customWidth="1"/>
    <col min="4" max="4" width="8" customWidth="1"/>
    <col min="5" max="5" width="5.44166666666667" customWidth="1"/>
    <col min="6" max="6" width="8.5" customWidth="1"/>
    <col min="7" max="7" width="8" customWidth="1"/>
    <col min="8" max="8" width="5.55833333333333" customWidth="1"/>
    <col min="9" max="9" width="8.375" customWidth="1"/>
    <col min="10" max="10" width="8" customWidth="1"/>
    <col min="11" max="11" width="6.91666666666667" customWidth="1"/>
    <col min="12" max="12" width="9.375" customWidth="1"/>
    <col min="13" max="13" width="8.125" customWidth="1"/>
    <col min="14" max="14" width="5.775" customWidth="1"/>
    <col min="15" max="15" width="10.625" customWidth="1"/>
    <col min="16" max="16" width="7.875" customWidth="1"/>
    <col min="17" max="17" width="4.875" customWidth="1"/>
    <col min="18" max="18" width="9.55833333333333" customWidth="1"/>
    <col min="19" max="19" width="10.3333333333333" customWidth="1"/>
    <col min="20" max="20" width="10.25" customWidth="1"/>
    <col min="21" max="21" width="9.375" customWidth="1"/>
    <col min="22" max="22" width="10.375"/>
    <col min="16376" max="16384" width="9" style="44"/>
  </cols>
  <sheetData>
    <row r="1" s="44" customFormat="1" ht="35" customHeight="1" spans="1:21">
      <c r="A1" s="115" t="s">
        <v>28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</row>
    <row r="2" s="44" customFormat="1" ht="21" customHeight="1" spans="1:21">
      <c r="A2" s="116" t="s">
        <v>29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="44" customFormat="1" ht="25" customHeight="1" spans="1:21">
      <c r="A3" s="117" t="s">
        <v>30</v>
      </c>
      <c r="B3" s="117" t="s">
        <v>31</v>
      </c>
      <c r="C3" s="117" t="s">
        <v>32</v>
      </c>
      <c r="D3" s="118" t="s">
        <v>5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6"/>
      <c r="S3" s="117" t="s">
        <v>6</v>
      </c>
      <c r="T3" s="117" t="s">
        <v>7</v>
      </c>
      <c r="U3" s="147" t="s">
        <v>8</v>
      </c>
    </row>
    <row r="4" s="44" customFormat="1" ht="25" customHeight="1" spans="1:21">
      <c r="A4" s="117"/>
      <c r="B4" s="117"/>
      <c r="C4" s="117"/>
      <c r="D4" s="117" t="s">
        <v>9</v>
      </c>
      <c r="E4" s="117"/>
      <c r="F4" s="117"/>
      <c r="G4" s="117" t="s">
        <v>10</v>
      </c>
      <c r="H4" s="117"/>
      <c r="I4" s="117"/>
      <c r="J4" s="117" t="s">
        <v>11</v>
      </c>
      <c r="K4" s="117"/>
      <c r="L4" s="117"/>
      <c r="M4" s="119" t="s">
        <v>12</v>
      </c>
      <c r="N4" s="143"/>
      <c r="O4" s="119"/>
      <c r="P4" s="119" t="s">
        <v>13</v>
      </c>
      <c r="Q4" s="143"/>
      <c r="R4" s="119"/>
      <c r="S4" s="119"/>
      <c r="T4" s="117"/>
      <c r="U4" s="148"/>
    </row>
    <row r="5" s="44" customFormat="1" ht="25" customHeight="1" spans="1:21">
      <c r="A5" s="117"/>
      <c r="B5" s="117"/>
      <c r="C5" s="117"/>
      <c r="D5" s="119" t="s">
        <v>14</v>
      </c>
      <c r="E5" s="119" t="s">
        <v>15</v>
      </c>
      <c r="F5" s="119" t="s">
        <v>33</v>
      </c>
      <c r="G5" s="119" t="s">
        <v>14</v>
      </c>
      <c r="H5" s="119" t="s">
        <v>15</v>
      </c>
      <c r="I5" s="119" t="s">
        <v>33</v>
      </c>
      <c r="J5" s="119" t="s">
        <v>14</v>
      </c>
      <c r="K5" s="119" t="s">
        <v>15</v>
      </c>
      <c r="L5" s="119" t="s">
        <v>33</v>
      </c>
      <c r="M5" s="119" t="s">
        <v>14</v>
      </c>
      <c r="N5" s="119" t="s">
        <v>15</v>
      </c>
      <c r="O5" s="119" t="s">
        <v>33</v>
      </c>
      <c r="P5" s="119" t="s">
        <v>14</v>
      </c>
      <c r="Q5" s="119" t="s">
        <v>15</v>
      </c>
      <c r="R5" s="119" t="s">
        <v>33</v>
      </c>
      <c r="S5" s="119"/>
      <c r="T5" s="117"/>
      <c r="U5" s="149"/>
    </row>
    <row r="6" s="44" customFormat="1" ht="25" customHeight="1" spans="1:21">
      <c r="A6" s="120" t="s">
        <v>34</v>
      </c>
      <c r="B6" s="121">
        <v>1</v>
      </c>
      <c r="C6" s="122" t="s">
        <v>35</v>
      </c>
      <c r="D6" s="123">
        <v>102</v>
      </c>
      <c r="E6" s="130">
        <v>30</v>
      </c>
      <c r="F6" s="142">
        <f>D6*30</f>
        <v>3060</v>
      </c>
      <c r="G6" s="123">
        <v>102</v>
      </c>
      <c r="H6" s="130">
        <v>15</v>
      </c>
      <c r="I6" s="142">
        <f>G6*15</f>
        <v>1530</v>
      </c>
      <c r="J6" s="123">
        <v>102</v>
      </c>
      <c r="K6" s="130">
        <v>12</v>
      </c>
      <c r="L6" s="126">
        <f>J6*12</f>
        <v>1224</v>
      </c>
      <c r="M6" s="123">
        <v>102</v>
      </c>
      <c r="N6" s="130">
        <v>12</v>
      </c>
      <c r="O6" s="126">
        <f>M6*12</f>
        <v>1224</v>
      </c>
      <c r="P6" s="123">
        <v>102</v>
      </c>
      <c r="Q6" s="130">
        <v>6</v>
      </c>
      <c r="R6" s="126">
        <f>P6*6</f>
        <v>612</v>
      </c>
      <c r="S6" s="126">
        <f>R6+O6+L6+I6+F6</f>
        <v>7650</v>
      </c>
      <c r="T6" s="121">
        <v>7650</v>
      </c>
      <c r="U6" s="136"/>
    </row>
    <row r="7" s="44" customFormat="1" ht="25" customHeight="1" spans="1:21">
      <c r="A7" s="124"/>
      <c r="B7" s="121">
        <v>2</v>
      </c>
      <c r="C7" s="122" t="s">
        <v>36</v>
      </c>
      <c r="D7" s="123">
        <v>321</v>
      </c>
      <c r="E7" s="130">
        <v>30</v>
      </c>
      <c r="F7" s="142">
        <f t="shared" ref="F7:F24" si="0">D7*30</f>
        <v>9630</v>
      </c>
      <c r="G7" s="123">
        <v>321</v>
      </c>
      <c r="H7" s="130">
        <v>15</v>
      </c>
      <c r="I7" s="142">
        <f t="shared" ref="I7:I24" si="1">G7*15</f>
        <v>4815</v>
      </c>
      <c r="J7" s="123">
        <v>321</v>
      </c>
      <c r="K7" s="130">
        <v>12</v>
      </c>
      <c r="L7" s="126">
        <f t="shared" ref="L7:L24" si="2">J7*12</f>
        <v>3852</v>
      </c>
      <c r="M7" s="123">
        <v>321</v>
      </c>
      <c r="N7" s="130">
        <v>12</v>
      </c>
      <c r="O7" s="126">
        <f t="shared" ref="O7:O24" si="3">M7*12</f>
        <v>3852</v>
      </c>
      <c r="P7" s="123">
        <v>321</v>
      </c>
      <c r="Q7" s="130">
        <v>6</v>
      </c>
      <c r="R7" s="126">
        <f t="shared" ref="R7:R24" si="4">P7*6</f>
        <v>1926</v>
      </c>
      <c r="S7" s="126">
        <f t="shared" ref="S6:S35" si="5">R7+O7+L7+I7+F7</f>
        <v>24075</v>
      </c>
      <c r="T7" s="121">
        <v>24075</v>
      </c>
      <c r="U7" s="150"/>
    </row>
    <row r="8" s="44" customFormat="1" ht="25" customHeight="1" spans="1:21">
      <c r="A8" s="124"/>
      <c r="B8" s="121">
        <v>3</v>
      </c>
      <c r="C8" s="125" t="s">
        <v>37</v>
      </c>
      <c r="D8" s="123">
        <v>557.796</v>
      </c>
      <c r="E8" s="130">
        <v>30</v>
      </c>
      <c r="F8" s="142">
        <f t="shared" si="0"/>
        <v>16733.88</v>
      </c>
      <c r="G8" s="123">
        <v>557.796</v>
      </c>
      <c r="H8" s="130">
        <v>15</v>
      </c>
      <c r="I8" s="142">
        <f t="shared" si="1"/>
        <v>8366.94</v>
      </c>
      <c r="J8" s="123">
        <v>557.796</v>
      </c>
      <c r="K8" s="130">
        <v>12</v>
      </c>
      <c r="L8" s="126">
        <f t="shared" si="2"/>
        <v>6693.552</v>
      </c>
      <c r="M8" s="123">
        <v>557.796</v>
      </c>
      <c r="N8" s="130">
        <v>12</v>
      </c>
      <c r="O8" s="126">
        <f t="shared" si="3"/>
        <v>6693.552</v>
      </c>
      <c r="P8" s="123">
        <v>557.796</v>
      </c>
      <c r="Q8" s="130">
        <v>6</v>
      </c>
      <c r="R8" s="126">
        <f t="shared" si="4"/>
        <v>3346.776</v>
      </c>
      <c r="S8" s="126">
        <f t="shared" si="5"/>
        <v>41834.7</v>
      </c>
      <c r="T8" s="121">
        <v>41834.7</v>
      </c>
      <c r="U8" s="150"/>
    </row>
    <row r="9" s="44" customFormat="1" ht="25" customHeight="1" spans="1:21">
      <c r="A9" s="124"/>
      <c r="B9" s="121">
        <v>4</v>
      </c>
      <c r="C9" s="122" t="s">
        <v>38</v>
      </c>
      <c r="D9" s="123">
        <v>54</v>
      </c>
      <c r="E9" s="130">
        <v>30</v>
      </c>
      <c r="F9" s="142">
        <f t="shared" si="0"/>
        <v>1620</v>
      </c>
      <c r="G9" s="123">
        <v>54</v>
      </c>
      <c r="H9" s="130">
        <v>15</v>
      </c>
      <c r="I9" s="142">
        <f t="shared" si="1"/>
        <v>810</v>
      </c>
      <c r="J9" s="123">
        <v>54</v>
      </c>
      <c r="K9" s="130">
        <v>12</v>
      </c>
      <c r="L9" s="126">
        <f t="shared" si="2"/>
        <v>648</v>
      </c>
      <c r="M9" s="123">
        <v>54</v>
      </c>
      <c r="N9" s="130">
        <v>12</v>
      </c>
      <c r="O9" s="126">
        <f t="shared" si="3"/>
        <v>648</v>
      </c>
      <c r="P9" s="123">
        <v>54</v>
      </c>
      <c r="Q9" s="130">
        <v>6</v>
      </c>
      <c r="R9" s="126">
        <f t="shared" si="4"/>
        <v>324</v>
      </c>
      <c r="S9" s="126">
        <f t="shared" si="5"/>
        <v>4050</v>
      </c>
      <c r="T9" s="121">
        <v>4050</v>
      </c>
      <c r="U9" s="150"/>
    </row>
    <row r="10" s="44" customFormat="1" ht="25" customHeight="1" spans="1:21">
      <c r="A10" s="124"/>
      <c r="B10" s="121">
        <v>5</v>
      </c>
      <c r="C10" s="122" t="s">
        <v>39</v>
      </c>
      <c r="D10" s="123">
        <v>282</v>
      </c>
      <c r="E10" s="130">
        <v>30</v>
      </c>
      <c r="F10" s="142">
        <f t="shared" si="0"/>
        <v>8460</v>
      </c>
      <c r="G10" s="123">
        <v>282</v>
      </c>
      <c r="H10" s="130">
        <v>15</v>
      </c>
      <c r="I10" s="142">
        <f t="shared" si="1"/>
        <v>4230</v>
      </c>
      <c r="J10" s="123">
        <v>282</v>
      </c>
      <c r="K10" s="130">
        <v>12</v>
      </c>
      <c r="L10" s="126">
        <f t="shared" si="2"/>
        <v>3384</v>
      </c>
      <c r="M10" s="123">
        <v>282</v>
      </c>
      <c r="N10" s="130">
        <v>12</v>
      </c>
      <c r="O10" s="126">
        <f t="shared" si="3"/>
        <v>3384</v>
      </c>
      <c r="P10" s="123">
        <v>282</v>
      </c>
      <c r="Q10" s="130">
        <v>6</v>
      </c>
      <c r="R10" s="126">
        <f t="shared" si="4"/>
        <v>1692</v>
      </c>
      <c r="S10" s="126">
        <f t="shared" si="5"/>
        <v>21150</v>
      </c>
      <c r="T10" s="121">
        <v>21150</v>
      </c>
      <c r="U10" s="150"/>
    </row>
    <row r="11" s="44" customFormat="1" ht="25" customHeight="1" spans="1:21">
      <c r="A11" s="124"/>
      <c r="B11" s="121">
        <v>6</v>
      </c>
      <c r="C11" s="122" t="s">
        <v>40</v>
      </c>
      <c r="D11" s="123">
        <v>190.8</v>
      </c>
      <c r="E11" s="130">
        <v>30</v>
      </c>
      <c r="F11" s="142">
        <f t="shared" si="0"/>
        <v>5724</v>
      </c>
      <c r="G11" s="123">
        <v>190.8</v>
      </c>
      <c r="H11" s="130">
        <v>15</v>
      </c>
      <c r="I11" s="142">
        <f t="shared" si="1"/>
        <v>2862</v>
      </c>
      <c r="J11" s="123">
        <v>190.8</v>
      </c>
      <c r="K11" s="130">
        <v>12</v>
      </c>
      <c r="L11" s="126">
        <f t="shared" si="2"/>
        <v>2289.6</v>
      </c>
      <c r="M11" s="123">
        <v>190.8</v>
      </c>
      <c r="N11" s="130">
        <v>12</v>
      </c>
      <c r="O11" s="126">
        <f t="shared" si="3"/>
        <v>2289.6</v>
      </c>
      <c r="P11" s="123">
        <v>190.8</v>
      </c>
      <c r="Q11" s="130">
        <v>6</v>
      </c>
      <c r="R11" s="126">
        <f t="shared" si="4"/>
        <v>1144.8</v>
      </c>
      <c r="S11" s="126">
        <f t="shared" si="5"/>
        <v>14310</v>
      </c>
      <c r="T11" s="121">
        <v>14310</v>
      </c>
      <c r="U11" s="150"/>
    </row>
    <row r="12" s="44" customFormat="1" ht="25" customHeight="1" spans="1:21">
      <c r="A12" s="124"/>
      <c r="B12" s="121">
        <v>7</v>
      </c>
      <c r="C12" s="122" t="s">
        <v>41</v>
      </c>
      <c r="D12" s="123">
        <v>424.8</v>
      </c>
      <c r="E12" s="130">
        <v>30</v>
      </c>
      <c r="F12" s="142">
        <f t="shared" si="0"/>
        <v>12744</v>
      </c>
      <c r="G12" s="123">
        <v>424.8</v>
      </c>
      <c r="H12" s="130">
        <v>15</v>
      </c>
      <c r="I12" s="142">
        <f t="shared" si="1"/>
        <v>6372</v>
      </c>
      <c r="J12" s="123">
        <v>424.8</v>
      </c>
      <c r="K12" s="130">
        <v>12</v>
      </c>
      <c r="L12" s="126">
        <f t="shared" si="2"/>
        <v>5097.6</v>
      </c>
      <c r="M12" s="123">
        <v>424.8</v>
      </c>
      <c r="N12" s="130">
        <v>12</v>
      </c>
      <c r="O12" s="126">
        <f t="shared" si="3"/>
        <v>5097.6</v>
      </c>
      <c r="P12" s="123">
        <v>424.8</v>
      </c>
      <c r="Q12" s="130">
        <v>6</v>
      </c>
      <c r="R12" s="126">
        <f t="shared" si="4"/>
        <v>2548.8</v>
      </c>
      <c r="S12" s="126">
        <f t="shared" si="5"/>
        <v>31860</v>
      </c>
      <c r="T12" s="121">
        <v>31860</v>
      </c>
      <c r="U12" s="150"/>
    </row>
    <row r="13" s="44" customFormat="1" ht="25" customHeight="1" spans="1:21">
      <c r="A13" s="124"/>
      <c r="B13" s="121">
        <v>8</v>
      </c>
      <c r="C13" s="122" t="s">
        <v>42</v>
      </c>
      <c r="D13" s="123">
        <v>690</v>
      </c>
      <c r="E13" s="130">
        <v>30</v>
      </c>
      <c r="F13" s="142">
        <f t="shared" si="0"/>
        <v>20700</v>
      </c>
      <c r="G13" s="123">
        <v>690</v>
      </c>
      <c r="H13" s="130">
        <v>15</v>
      </c>
      <c r="I13" s="142">
        <f t="shared" si="1"/>
        <v>10350</v>
      </c>
      <c r="J13" s="123">
        <v>690</v>
      </c>
      <c r="K13" s="130">
        <v>12</v>
      </c>
      <c r="L13" s="126">
        <f t="shared" si="2"/>
        <v>8280</v>
      </c>
      <c r="M13" s="123">
        <v>690</v>
      </c>
      <c r="N13" s="130">
        <v>12</v>
      </c>
      <c r="O13" s="126">
        <f t="shared" si="3"/>
        <v>8280</v>
      </c>
      <c r="P13" s="123">
        <v>690</v>
      </c>
      <c r="Q13" s="130">
        <v>6</v>
      </c>
      <c r="R13" s="126">
        <f t="shared" si="4"/>
        <v>4140</v>
      </c>
      <c r="S13" s="126">
        <f t="shared" si="5"/>
        <v>51750</v>
      </c>
      <c r="T13" s="121">
        <v>51750</v>
      </c>
      <c r="U13" s="150"/>
    </row>
    <row r="14" s="44" customFormat="1" ht="25" customHeight="1" spans="1:21">
      <c r="A14" s="124"/>
      <c r="B14" s="121">
        <v>9</v>
      </c>
      <c r="C14" s="122" t="s">
        <v>43</v>
      </c>
      <c r="D14" s="123">
        <v>48</v>
      </c>
      <c r="E14" s="130">
        <v>30</v>
      </c>
      <c r="F14" s="142">
        <f t="shared" si="0"/>
        <v>1440</v>
      </c>
      <c r="G14" s="123">
        <v>48</v>
      </c>
      <c r="H14" s="130">
        <v>15</v>
      </c>
      <c r="I14" s="142">
        <f t="shared" si="1"/>
        <v>720</v>
      </c>
      <c r="J14" s="123">
        <v>48</v>
      </c>
      <c r="K14" s="130">
        <v>12</v>
      </c>
      <c r="L14" s="126">
        <f t="shared" si="2"/>
        <v>576</v>
      </c>
      <c r="M14" s="123">
        <v>48</v>
      </c>
      <c r="N14" s="130">
        <v>12</v>
      </c>
      <c r="O14" s="126">
        <f t="shared" si="3"/>
        <v>576</v>
      </c>
      <c r="P14" s="123">
        <v>48</v>
      </c>
      <c r="Q14" s="130">
        <v>6</v>
      </c>
      <c r="R14" s="126">
        <f t="shared" si="4"/>
        <v>288</v>
      </c>
      <c r="S14" s="126">
        <f t="shared" si="5"/>
        <v>3600</v>
      </c>
      <c r="T14" s="121">
        <v>3600</v>
      </c>
      <c r="U14" s="150"/>
    </row>
    <row r="15" s="44" customFormat="1" ht="25" customHeight="1" spans="1:21">
      <c r="A15" s="124"/>
      <c r="B15" s="121">
        <v>10</v>
      </c>
      <c r="C15" s="122" t="s">
        <v>44</v>
      </c>
      <c r="D15" s="123">
        <v>126</v>
      </c>
      <c r="E15" s="130">
        <v>30</v>
      </c>
      <c r="F15" s="142">
        <f t="shared" si="0"/>
        <v>3780</v>
      </c>
      <c r="G15" s="123">
        <v>126</v>
      </c>
      <c r="H15" s="130">
        <v>15</v>
      </c>
      <c r="I15" s="142">
        <f t="shared" si="1"/>
        <v>1890</v>
      </c>
      <c r="J15" s="123">
        <v>126</v>
      </c>
      <c r="K15" s="130">
        <v>12</v>
      </c>
      <c r="L15" s="126">
        <f t="shared" si="2"/>
        <v>1512</v>
      </c>
      <c r="M15" s="123">
        <v>126</v>
      </c>
      <c r="N15" s="130">
        <v>12</v>
      </c>
      <c r="O15" s="126">
        <f t="shared" si="3"/>
        <v>1512</v>
      </c>
      <c r="P15" s="123">
        <v>126</v>
      </c>
      <c r="Q15" s="130">
        <v>6</v>
      </c>
      <c r="R15" s="126">
        <f t="shared" si="4"/>
        <v>756</v>
      </c>
      <c r="S15" s="126">
        <f t="shared" si="5"/>
        <v>9450</v>
      </c>
      <c r="T15" s="121">
        <v>9450</v>
      </c>
      <c r="U15" s="150"/>
    </row>
    <row r="16" s="44" customFormat="1" ht="25" customHeight="1" spans="1:21">
      <c r="A16" s="124"/>
      <c r="B16" s="121">
        <v>11</v>
      </c>
      <c r="C16" s="122" t="s">
        <v>45</v>
      </c>
      <c r="D16" s="123">
        <v>24</v>
      </c>
      <c r="E16" s="130">
        <v>30</v>
      </c>
      <c r="F16" s="142">
        <f t="shared" si="0"/>
        <v>720</v>
      </c>
      <c r="G16" s="123">
        <v>24</v>
      </c>
      <c r="H16" s="130">
        <v>15</v>
      </c>
      <c r="I16" s="142">
        <f t="shared" si="1"/>
        <v>360</v>
      </c>
      <c r="J16" s="123">
        <v>24</v>
      </c>
      <c r="K16" s="130">
        <v>12</v>
      </c>
      <c r="L16" s="126">
        <f t="shared" si="2"/>
        <v>288</v>
      </c>
      <c r="M16" s="123">
        <v>24</v>
      </c>
      <c r="N16" s="130">
        <v>12</v>
      </c>
      <c r="O16" s="126">
        <f t="shared" si="3"/>
        <v>288</v>
      </c>
      <c r="P16" s="123">
        <v>24</v>
      </c>
      <c r="Q16" s="130">
        <v>6</v>
      </c>
      <c r="R16" s="126">
        <f t="shared" si="4"/>
        <v>144</v>
      </c>
      <c r="S16" s="126">
        <f t="shared" si="5"/>
        <v>1800</v>
      </c>
      <c r="T16" s="121">
        <v>1800</v>
      </c>
      <c r="U16" s="150"/>
    </row>
    <row r="17" s="44" customFormat="1" ht="25" customHeight="1" spans="1:21">
      <c r="A17" s="121" t="s">
        <v>27</v>
      </c>
      <c r="B17" s="121"/>
      <c r="C17" s="121"/>
      <c r="D17" s="126">
        <f>SUM(D6:D16)</f>
        <v>2820.396</v>
      </c>
      <c r="E17" s="130">
        <v>30</v>
      </c>
      <c r="F17" s="142">
        <f t="shared" si="0"/>
        <v>84611.88</v>
      </c>
      <c r="G17" s="126">
        <f>SUM(G6:G16)</f>
        <v>2820.396</v>
      </c>
      <c r="H17" s="130">
        <v>15</v>
      </c>
      <c r="I17" s="142">
        <f t="shared" si="1"/>
        <v>42305.94</v>
      </c>
      <c r="J17" s="126">
        <f>SUM(J6:J16)</f>
        <v>2820.396</v>
      </c>
      <c r="K17" s="130">
        <v>12</v>
      </c>
      <c r="L17" s="126">
        <f t="shared" si="2"/>
        <v>33844.752</v>
      </c>
      <c r="M17" s="126">
        <f>SUM(M6:M16)</f>
        <v>2820.396</v>
      </c>
      <c r="N17" s="130">
        <v>12</v>
      </c>
      <c r="O17" s="126">
        <f t="shared" si="3"/>
        <v>33844.752</v>
      </c>
      <c r="P17" s="126">
        <f>SUM(P6:P16)</f>
        <v>2820.396</v>
      </c>
      <c r="Q17" s="130">
        <v>6</v>
      </c>
      <c r="R17" s="126">
        <f t="shared" si="4"/>
        <v>16922.376</v>
      </c>
      <c r="S17" s="126">
        <f t="shared" si="5"/>
        <v>211529.7</v>
      </c>
      <c r="T17" s="121">
        <f>SUM(T6:T16)</f>
        <v>211529.7</v>
      </c>
      <c r="U17" s="151"/>
    </row>
    <row r="18" s="44" customFormat="1" ht="25" customHeight="1" spans="1:21">
      <c r="A18" s="124" t="s">
        <v>46</v>
      </c>
      <c r="B18" s="127">
        <v>1</v>
      </c>
      <c r="C18" s="128" t="s">
        <v>26</v>
      </c>
      <c r="D18" s="123">
        <v>150</v>
      </c>
      <c r="E18" s="130">
        <v>30</v>
      </c>
      <c r="F18" s="142">
        <f t="shared" si="0"/>
        <v>4500</v>
      </c>
      <c r="G18" s="123">
        <v>150</v>
      </c>
      <c r="H18" s="130">
        <v>15</v>
      </c>
      <c r="I18" s="142">
        <f t="shared" si="1"/>
        <v>2250</v>
      </c>
      <c r="J18" s="123">
        <v>150</v>
      </c>
      <c r="K18" s="130">
        <v>12</v>
      </c>
      <c r="L18" s="126">
        <f t="shared" si="2"/>
        <v>1800</v>
      </c>
      <c r="M18" s="130">
        <v>150</v>
      </c>
      <c r="N18" s="130">
        <v>12</v>
      </c>
      <c r="O18" s="126">
        <f t="shared" si="3"/>
        <v>1800</v>
      </c>
      <c r="P18" s="130">
        <v>150</v>
      </c>
      <c r="Q18" s="130">
        <v>6</v>
      </c>
      <c r="R18" s="126">
        <f t="shared" si="4"/>
        <v>900</v>
      </c>
      <c r="S18" s="126">
        <f t="shared" si="5"/>
        <v>11250</v>
      </c>
      <c r="T18" s="126">
        <v>11250</v>
      </c>
      <c r="U18" s="136"/>
    </row>
    <row r="19" s="44" customFormat="1" ht="25" customHeight="1" spans="1:25">
      <c r="A19" s="124"/>
      <c r="B19" s="121">
        <v>2</v>
      </c>
      <c r="C19" s="129" t="s">
        <v>47</v>
      </c>
      <c r="D19" s="123">
        <v>90</v>
      </c>
      <c r="E19" s="130">
        <v>30</v>
      </c>
      <c r="F19" s="142">
        <f t="shared" si="0"/>
        <v>2700</v>
      </c>
      <c r="G19" s="123">
        <v>90</v>
      </c>
      <c r="H19" s="130">
        <v>15</v>
      </c>
      <c r="I19" s="142">
        <f t="shared" si="1"/>
        <v>1350</v>
      </c>
      <c r="J19" s="123">
        <v>90</v>
      </c>
      <c r="K19" s="130">
        <v>12</v>
      </c>
      <c r="L19" s="126">
        <f t="shared" si="2"/>
        <v>1080</v>
      </c>
      <c r="M19" s="130">
        <v>90</v>
      </c>
      <c r="N19" s="130">
        <v>12</v>
      </c>
      <c r="O19" s="126">
        <f t="shared" si="3"/>
        <v>1080</v>
      </c>
      <c r="P19" s="130">
        <v>90</v>
      </c>
      <c r="Q19" s="130">
        <v>6</v>
      </c>
      <c r="R19" s="126">
        <f t="shared" si="4"/>
        <v>540</v>
      </c>
      <c r="S19" s="126">
        <f t="shared" ref="S19:S24" si="6">R19+O19+L19+I19+F19</f>
        <v>6750</v>
      </c>
      <c r="T19" s="126">
        <v>6750</v>
      </c>
      <c r="U19" s="139"/>
      <c r="Y19" s="44" t="s">
        <v>48</v>
      </c>
    </row>
    <row r="20" s="44" customFormat="1" ht="25" customHeight="1" spans="1:21">
      <c r="A20" s="124"/>
      <c r="B20" s="121">
        <v>3</v>
      </c>
      <c r="C20" s="129" t="s">
        <v>49</v>
      </c>
      <c r="D20" s="123">
        <v>118.668</v>
      </c>
      <c r="E20" s="130">
        <v>30</v>
      </c>
      <c r="F20" s="142">
        <f t="shared" si="0"/>
        <v>3560.04</v>
      </c>
      <c r="G20" s="123">
        <v>118.668</v>
      </c>
      <c r="H20" s="130">
        <v>15</v>
      </c>
      <c r="I20" s="142">
        <f t="shared" si="1"/>
        <v>1780.02</v>
      </c>
      <c r="J20" s="123">
        <v>118.668</v>
      </c>
      <c r="K20" s="130">
        <v>12</v>
      </c>
      <c r="L20" s="126">
        <f t="shared" si="2"/>
        <v>1424.016</v>
      </c>
      <c r="M20" s="130">
        <v>118.668</v>
      </c>
      <c r="N20" s="130">
        <v>12</v>
      </c>
      <c r="O20" s="126">
        <f t="shared" si="3"/>
        <v>1424.016</v>
      </c>
      <c r="P20" s="130">
        <v>118.668</v>
      </c>
      <c r="Q20" s="130">
        <v>6</v>
      </c>
      <c r="R20" s="126">
        <f t="shared" si="4"/>
        <v>712.008</v>
      </c>
      <c r="S20" s="126">
        <f t="shared" si="6"/>
        <v>8900.1</v>
      </c>
      <c r="T20" s="126">
        <v>8900.1</v>
      </c>
      <c r="U20" s="152"/>
    </row>
    <row r="21" s="44" customFormat="1" ht="25" customHeight="1" spans="1:21">
      <c r="A21" s="124"/>
      <c r="B21" s="121">
        <v>4</v>
      </c>
      <c r="C21" s="130" t="s">
        <v>50</v>
      </c>
      <c r="D21" s="123">
        <v>632.562</v>
      </c>
      <c r="E21" s="130">
        <v>30</v>
      </c>
      <c r="F21" s="142">
        <f t="shared" si="0"/>
        <v>18976.86</v>
      </c>
      <c r="G21" s="123">
        <v>632.562</v>
      </c>
      <c r="H21" s="130">
        <v>15</v>
      </c>
      <c r="I21" s="142">
        <f t="shared" si="1"/>
        <v>9488.43</v>
      </c>
      <c r="J21" s="123">
        <v>632.562</v>
      </c>
      <c r="K21" s="130">
        <v>12</v>
      </c>
      <c r="L21" s="126">
        <f t="shared" si="2"/>
        <v>7590.744</v>
      </c>
      <c r="M21" s="130">
        <v>632.562</v>
      </c>
      <c r="N21" s="130">
        <v>12</v>
      </c>
      <c r="O21" s="126">
        <f t="shared" si="3"/>
        <v>7590.744</v>
      </c>
      <c r="P21" s="130">
        <v>632.562</v>
      </c>
      <c r="Q21" s="130">
        <v>6</v>
      </c>
      <c r="R21" s="126">
        <f t="shared" si="4"/>
        <v>3795.372</v>
      </c>
      <c r="S21" s="126">
        <f t="shared" si="6"/>
        <v>47442.15</v>
      </c>
      <c r="T21" s="126">
        <v>47442.15</v>
      </c>
      <c r="U21" s="152"/>
    </row>
    <row r="22" s="44" customFormat="1" ht="25" customHeight="1" spans="1:21">
      <c r="A22" s="124"/>
      <c r="B22" s="121">
        <v>5</v>
      </c>
      <c r="C22" s="130" t="s">
        <v>51</v>
      </c>
      <c r="D22" s="123"/>
      <c r="E22" s="130"/>
      <c r="F22" s="142"/>
      <c r="G22" s="123">
        <v>686.67</v>
      </c>
      <c r="H22" s="130">
        <v>15</v>
      </c>
      <c r="I22" s="142">
        <f t="shared" si="1"/>
        <v>10300.05</v>
      </c>
      <c r="J22" s="123">
        <v>686.67</v>
      </c>
      <c r="K22" s="130">
        <v>12</v>
      </c>
      <c r="L22" s="126">
        <f t="shared" si="2"/>
        <v>8240.04</v>
      </c>
      <c r="M22" s="130"/>
      <c r="N22" s="130"/>
      <c r="O22" s="126"/>
      <c r="P22" s="130"/>
      <c r="Q22" s="130"/>
      <c r="R22" s="126"/>
      <c r="S22" s="126">
        <f t="shared" si="6"/>
        <v>18540.09</v>
      </c>
      <c r="T22" s="126">
        <v>18540.09</v>
      </c>
      <c r="U22" s="130"/>
    </row>
    <row r="23" s="44" customFormat="1" ht="50" customHeight="1" spans="1:21">
      <c r="A23" s="127"/>
      <c r="B23" s="121">
        <v>6</v>
      </c>
      <c r="C23" s="130" t="s">
        <v>52</v>
      </c>
      <c r="D23" s="123">
        <v>794.5</v>
      </c>
      <c r="E23" s="130">
        <v>30</v>
      </c>
      <c r="F23" s="142">
        <f t="shared" si="0"/>
        <v>23835</v>
      </c>
      <c r="G23" s="123">
        <v>1240.33</v>
      </c>
      <c r="H23" s="130">
        <v>15</v>
      </c>
      <c r="I23" s="142">
        <f t="shared" si="1"/>
        <v>18604.95</v>
      </c>
      <c r="J23" s="123">
        <v>1240.33</v>
      </c>
      <c r="K23" s="130">
        <v>12</v>
      </c>
      <c r="L23" s="126">
        <f t="shared" si="2"/>
        <v>14883.96</v>
      </c>
      <c r="M23" s="130">
        <v>794.5</v>
      </c>
      <c r="N23" s="130">
        <v>12</v>
      </c>
      <c r="O23" s="126">
        <f t="shared" si="3"/>
        <v>9534</v>
      </c>
      <c r="P23" s="130"/>
      <c r="Q23" s="130"/>
      <c r="R23" s="126"/>
      <c r="S23" s="126">
        <f t="shared" si="6"/>
        <v>66857.91</v>
      </c>
      <c r="T23" s="126">
        <v>66857.91</v>
      </c>
      <c r="U23" s="152"/>
    </row>
    <row r="24" s="44" customFormat="1" ht="25" customHeight="1" spans="1:21">
      <c r="A24" s="121" t="s">
        <v>27</v>
      </c>
      <c r="B24" s="121"/>
      <c r="C24" s="121"/>
      <c r="D24" s="130">
        <f>SUM(D18:D23)</f>
        <v>1785.73</v>
      </c>
      <c r="E24" s="130">
        <v>30</v>
      </c>
      <c r="F24" s="142">
        <f t="shared" si="0"/>
        <v>53571.9</v>
      </c>
      <c r="G24" s="130">
        <f>SUM(G18:G23)</f>
        <v>2918.23</v>
      </c>
      <c r="H24" s="130">
        <v>15</v>
      </c>
      <c r="I24" s="142">
        <f t="shared" si="1"/>
        <v>43773.45</v>
      </c>
      <c r="J24" s="123">
        <f>SUM(J18:J23)</f>
        <v>2918.23</v>
      </c>
      <c r="K24" s="130">
        <v>12</v>
      </c>
      <c r="L24" s="126">
        <f t="shared" si="2"/>
        <v>35018.76</v>
      </c>
      <c r="M24" s="123">
        <f>SUM(M18:M23)</f>
        <v>1785.73</v>
      </c>
      <c r="N24" s="130">
        <v>12</v>
      </c>
      <c r="O24" s="126">
        <f t="shared" si="3"/>
        <v>21428.76</v>
      </c>
      <c r="P24" s="123">
        <f>SUM(P18:P23)</f>
        <v>991.23</v>
      </c>
      <c r="Q24" s="130">
        <v>6</v>
      </c>
      <c r="R24" s="126">
        <f t="shared" si="4"/>
        <v>5947.38</v>
      </c>
      <c r="S24" s="126">
        <f t="shared" si="6"/>
        <v>159740.25</v>
      </c>
      <c r="T24" s="126">
        <f>SUM(T18:T23)</f>
        <v>159740.25</v>
      </c>
      <c r="U24" s="130"/>
    </row>
    <row r="25" s="44" customFormat="1" ht="42" customHeight="1" spans="1:21">
      <c r="A25" s="115" t="s">
        <v>53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</row>
    <row r="26" s="44" customFormat="1" ht="44" customHeight="1" spans="1:21">
      <c r="A26" s="116" t="s">
        <v>29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</row>
    <row r="27" s="44" customFormat="1" ht="25" customHeight="1" spans="1:21">
      <c r="A27" s="117" t="s">
        <v>30</v>
      </c>
      <c r="B27" s="117" t="s">
        <v>31</v>
      </c>
      <c r="C27" s="117" t="s">
        <v>32</v>
      </c>
      <c r="D27" s="118" t="s">
        <v>5</v>
      </c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6"/>
      <c r="S27" s="117" t="s">
        <v>6</v>
      </c>
      <c r="T27" s="117" t="s">
        <v>7</v>
      </c>
      <c r="U27" s="147" t="s">
        <v>8</v>
      </c>
    </row>
    <row r="28" s="44" customFormat="1" ht="25" customHeight="1" spans="1:21">
      <c r="A28" s="117"/>
      <c r="B28" s="117"/>
      <c r="C28" s="117"/>
      <c r="D28" s="117" t="s">
        <v>9</v>
      </c>
      <c r="E28" s="117"/>
      <c r="F28" s="117"/>
      <c r="G28" s="117" t="s">
        <v>10</v>
      </c>
      <c r="H28" s="117"/>
      <c r="I28" s="117"/>
      <c r="J28" s="117" t="s">
        <v>11</v>
      </c>
      <c r="K28" s="117"/>
      <c r="L28" s="117"/>
      <c r="M28" s="119" t="s">
        <v>12</v>
      </c>
      <c r="N28" s="143"/>
      <c r="O28" s="119"/>
      <c r="P28" s="119" t="s">
        <v>13</v>
      </c>
      <c r="Q28" s="143"/>
      <c r="R28" s="119"/>
      <c r="S28" s="119"/>
      <c r="T28" s="117"/>
      <c r="U28" s="148"/>
    </row>
    <row r="29" s="44" customFormat="1" ht="25" customHeight="1" spans="1:21">
      <c r="A29" s="117"/>
      <c r="B29" s="117"/>
      <c r="C29" s="117"/>
      <c r="D29" s="119" t="s">
        <v>14</v>
      </c>
      <c r="E29" s="119" t="s">
        <v>15</v>
      </c>
      <c r="F29" s="119" t="s">
        <v>33</v>
      </c>
      <c r="G29" s="119" t="s">
        <v>14</v>
      </c>
      <c r="H29" s="119" t="s">
        <v>15</v>
      </c>
      <c r="I29" s="119" t="s">
        <v>33</v>
      </c>
      <c r="J29" s="119" t="s">
        <v>14</v>
      </c>
      <c r="K29" s="119" t="s">
        <v>15</v>
      </c>
      <c r="L29" s="119" t="s">
        <v>33</v>
      </c>
      <c r="M29" s="119" t="s">
        <v>14</v>
      </c>
      <c r="N29" s="119" t="s">
        <v>15</v>
      </c>
      <c r="O29" s="119" t="s">
        <v>33</v>
      </c>
      <c r="P29" s="119" t="s">
        <v>14</v>
      </c>
      <c r="Q29" s="119" t="s">
        <v>15</v>
      </c>
      <c r="R29" s="119" t="s">
        <v>33</v>
      </c>
      <c r="S29" s="119"/>
      <c r="T29" s="117"/>
      <c r="U29" s="149"/>
    </row>
    <row r="30" ht="25" customHeight="1" spans="1:21">
      <c r="A30" s="131" t="s">
        <v>54</v>
      </c>
      <c r="B30" s="125">
        <v>1</v>
      </c>
      <c r="C30" s="130" t="s">
        <v>55</v>
      </c>
      <c r="D30" s="125">
        <v>352.47</v>
      </c>
      <c r="E30" s="142">
        <v>30</v>
      </c>
      <c r="F30" s="130">
        <f t="shared" ref="F30:F60" si="7">E30*D30</f>
        <v>10574.1</v>
      </c>
      <c r="G30" s="125">
        <v>352.47</v>
      </c>
      <c r="H30" s="125">
        <v>15</v>
      </c>
      <c r="I30" s="130">
        <f t="shared" ref="I30:I60" si="8">H30*G30</f>
        <v>5287.05</v>
      </c>
      <c r="J30" s="125">
        <v>352.47</v>
      </c>
      <c r="K30" s="125">
        <v>12</v>
      </c>
      <c r="L30" s="123">
        <f t="shared" ref="L30:L60" si="9">K30*J30</f>
        <v>4229.64</v>
      </c>
      <c r="M30" s="125">
        <v>352.47</v>
      </c>
      <c r="N30" s="125">
        <v>12</v>
      </c>
      <c r="O30" s="123">
        <f t="shared" ref="O30:O60" si="10">N30*M30</f>
        <v>4229.64</v>
      </c>
      <c r="P30" s="144"/>
      <c r="Q30" s="130"/>
      <c r="R30" s="144"/>
      <c r="S30" s="126">
        <f t="shared" ref="S30:S48" si="11">R30+O30+L30+I30+F30</f>
        <v>24320.43</v>
      </c>
      <c r="T30" s="133">
        <f>S30*210000/215414.96</f>
        <v>23709.0789794729</v>
      </c>
      <c r="U30" s="122"/>
    </row>
    <row r="31" ht="25" customHeight="1" spans="1:21">
      <c r="A31" s="132"/>
      <c r="B31" s="125">
        <v>2</v>
      </c>
      <c r="C31" s="129" t="s">
        <v>56</v>
      </c>
      <c r="D31" s="133">
        <v>498.198</v>
      </c>
      <c r="E31" s="142">
        <v>30</v>
      </c>
      <c r="F31" s="130">
        <f t="shared" si="7"/>
        <v>14945.94</v>
      </c>
      <c r="G31" s="133">
        <v>498.198</v>
      </c>
      <c r="H31" s="125">
        <v>15</v>
      </c>
      <c r="I31" s="130">
        <f t="shared" si="8"/>
        <v>7472.97</v>
      </c>
      <c r="J31" s="133">
        <v>498.198</v>
      </c>
      <c r="K31" s="125">
        <v>12</v>
      </c>
      <c r="L31" s="123">
        <f t="shared" si="9"/>
        <v>5978.376</v>
      </c>
      <c r="M31" s="133">
        <v>498.198</v>
      </c>
      <c r="N31" s="145">
        <v>12</v>
      </c>
      <c r="O31" s="123">
        <f t="shared" si="10"/>
        <v>5978.376</v>
      </c>
      <c r="P31" s="144"/>
      <c r="Q31" s="130"/>
      <c r="R31" s="144"/>
      <c r="S31" s="126">
        <f t="shared" si="11"/>
        <v>34375.662</v>
      </c>
      <c r="T31" s="133">
        <f t="shared" ref="T31:T38" si="12">S31*210000/215414.96</f>
        <v>33511.549151461</v>
      </c>
      <c r="U31" s="122"/>
    </row>
    <row r="32" ht="25" customHeight="1" spans="1:21">
      <c r="A32" s="132"/>
      <c r="B32" s="125">
        <v>3</v>
      </c>
      <c r="C32" s="129" t="s">
        <v>57</v>
      </c>
      <c r="D32" s="133">
        <v>192.42</v>
      </c>
      <c r="E32" s="142">
        <v>30</v>
      </c>
      <c r="F32" s="130">
        <f t="shared" si="7"/>
        <v>5772.6</v>
      </c>
      <c r="G32" s="133">
        <v>192.42</v>
      </c>
      <c r="H32" s="125">
        <v>15</v>
      </c>
      <c r="I32" s="130">
        <f t="shared" si="8"/>
        <v>2886.3</v>
      </c>
      <c r="J32" s="133">
        <v>192.42</v>
      </c>
      <c r="K32" s="125">
        <v>12</v>
      </c>
      <c r="L32" s="123">
        <f t="shared" si="9"/>
        <v>2309.04</v>
      </c>
      <c r="M32" s="133">
        <v>192.42</v>
      </c>
      <c r="N32" s="125">
        <v>12</v>
      </c>
      <c r="O32" s="123">
        <f t="shared" si="10"/>
        <v>2309.04</v>
      </c>
      <c r="P32" s="144"/>
      <c r="Q32" s="130"/>
      <c r="R32" s="144"/>
      <c r="S32" s="126">
        <f t="shared" si="11"/>
        <v>13276.98</v>
      </c>
      <c r="T32" s="133">
        <f t="shared" si="12"/>
        <v>12943.2319835168</v>
      </c>
      <c r="U32" s="122"/>
    </row>
    <row r="33" ht="25" customHeight="1" spans="1:21">
      <c r="A33" s="132"/>
      <c r="B33" s="125">
        <v>4</v>
      </c>
      <c r="C33" s="129" t="s">
        <v>58</v>
      </c>
      <c r="D33" s="133">
        <v>309.9</v>
      </c>
      <c r="E33" s="142">
        <v>30</v>
      </c>
      <c r="F33" s="130">
        <f t="shared" si="7"/>
        <v>9297</v>
      </c>
      <c r="G33" s="133">
        <v>309.9</v>
      </c>
      <c r="H33" s="125">
        <v>15</v>
      </c>
      <c r="I33" s="130">
        <f t="shared" si="8"/>
        <v>4648.5</v>
      </c>
      <c r="J33" s="133">
        <v>309.9</v>
      </c>
      <c r="K33" s="125">
        <v>12</v>
      </c>
      <c r="L33" s="123">
        <f t="shared" si="9"/>
        <v>3718.8</v>
      </c>
      <c r="M33" s="133">
        <v>309.9</v>
      </c>
      <c r="N33" s="145">
        <v>12</v>
      </c>
      <c r="O33" s="123">
        <f t="shared" si="10"/>
        <v>3718.8</v>
      </c>
      <c r="P33" s="144"/>
      <c r="Q33" s="130"/>
      <c r="R33" s="144"/>
      <c r="S33" s="126">
        <f t="shared" si="11"/>
        <v>21383.1</v>
      </c>
      <c r="T33" s="133">
        <f t="shared" si="12"/>
        <v>20845.5856547753</v>
      </c>
      <c r="U33" s="132"/>
    </row>
    <row r="34" ht="25" customHeight="1" spans="1:21">
      <c r="A34" s="132"/>
      <c r="B34" s="125">
        <v>5</v>
      </c>
      <c r="C34" s="129" t="s">
        <v>59</v>
      </c>
      <c r="D34" s="133">
        <v>768.96</v>
      </c>
      <c r="E34" s="142">
        <v>30</v>
      </c>
      <c r="F34" s="130">
        <f t="shared" si="7"/>
        <v>23068.8</v>
      </c>
      <c r="G34" s="133">
        <v>768.96</v>
      </c>
      <c r="H34" s="125">
        <v>15</v>
      </c>
      <c r="I34" s="130">
        <f t="shared" si="8"/>
        <v>11534.4</v>
      </c>
      <c r="J34" s="133">
        <v>768.96</v>
      </c>
      <c r="K34" s="125">
        <v>12</v>
      </c>
      <c r="L34" s="123">
        <f t="shared" si="9"/>
        <v>9227.52</v>
      </c>
      <c r="M34" s="133">
        <v>768.96</v>
      </c>
      <c r="N34" s="125">
        <v>12</v>
      </c>
      <c r="O34" s="123">
        <f t="shared" si="10"/>
        <v>9227.52</v>
      </c>
      <c r="P34" s="144"/>
      <c r="Q34" s="130"/>
      <c r="R34" s="144"/>
      <c r="S34" s="126">
        <f t="shared" si="11"/>
        <v>53058.24</v>
      </c>
      <c r="T34" s="133">
        <f t="shared" si="12"/>
        <v>51724.4967573283</v>
      </c>
      <c r="U34" s="132"/>
    </row>
    <row r="35" ht="25" customHeight="1" spans="1:21">
      <c r="A35" s="132"/>
      <c r="B35" s="125">
        <v>6</v>
      </c>
      <c r="C35" s="129" t="s">
        <v>60</v>
      </c>
      <c r="D35" s="133">
        <v>121.254</v>
      </c>
      <c r="E35" s="142">
        <v>30</v>
      </c>
      <c r="F35" s="130">
        <f t="shared" si="7"/>
        <v>3637.62</v>
      </c>
      <c r="G35" s="133">
        <v>121.254</v>
      </c>
      <c r="H35" s="125">
        <v>15</v>
      </c>
      <c r="I35" s="130">
        <f t="shared" si="8"/>
        <v>1818.81</v>
      </c>
      <c r="J35" s="133">
        <v>121.254</v>
      </c>
      <c r="K35" s="125">
        <v>12</v>
      </c>
      <c r="L35" s="123">
        <f t="shared" si="9"/>
        <v>1455.048</v>
      </c>
      <c r="M35" s="133">
        <v>121.254</v>
      </c>
      <c r="N35" s="145">
        <v>12</v>
      </c>
      <c r="O35" s="123">
        <f t="shared" si="10"/>
        <v>1455.048</v>
      </c>
      <c r="P35" s="144"/>
      <c r="Q35" s="130"/>
      <c r="R35" s="144"/>
      <c r="S35" s="126">
        <f t="shared" si="11"/>
        <v>8366.526</v>
      </c>
      <c r="T35" s="133">
        <f t="shared" si="12"/>
        <v>8156.21375599912</v>
      </c>
      <c r="U35" s="132"/>
    </row>
    <row r="36" ht="25" customHeight="1" spans="1:21">
      <c r="A36" s="132"/>
      <c r="B36" s="125">
        <v>7</v>
      </c>
      <c r="C36" s="129" t="s">
        <v>61</v>
      </c>
      <c r="D36" s="133">
        <v>93.294</v>
      </c>
      <c r="E36" s="142">
        <v>30</v>
      </c>
      <c r="F36" s="130">
        <f t="shared" si="7"/>
        <v>2798.82</v>
      </c>
      <c r="G36" s="133">
        <v>93.294</v>
      </c>
      <c r="H36" s="125">
        <v>15</v>
      </c>
      <c r="I36" s="130">
        <f t="shared" si="8"/>
        <v>1399.41</v>
      </c>
      <c r="J36" s="133">
        <v>93.294</v>
      </c>
      <c r="K36" s="125">
        <v>12</v>
      </c>
      <c r="L36" s="123">
        <f t="shared" si="9"/>
        <v>1119.528</v>
      </c>
      <c r="M36" s="133">
        <v>93.294</v>
      </c>
      <c r="N36" s="125">
        <v>12</v>
      </c>
      <c r="O36" s="123">
        <f t="shared" si="10"/>
        <v>1119.528</v>
      </c>
      <c r="P36" s="144"/>
      <c r="Q36" s="130"/>
      <c r="R36" s="144"/>
      <c r="S36" s="126">
        <f t="shared" si="11"/>
        <v>6437.286</v>
      </c>
      <c r="T36" s="133">
        <f t="shared" si="12"/>
        <v>6275.46972596518</v>
      </c>
      <c r="U36" s="132"/>
    </row>
    <row r="37" ht="25" customHeight="1" spans="1:21">
      <c r="A37" s="132"/>
      <c r="B37" s="125">
        <v>8</v>
      </c>
      <c r="C37" s="129" t="s">
        <v>62</v>
      </c>
      <c r="D37" s="133">
        <v>288.1</v>
      </c>
      <c r="E37" s="142">
        <v>30</v>
      </c>
      <c r="F37" s="130">
        <f t="shared" si="7"/>
        <v>8643</v>
      </c>
      <c r="G37" s="133">
        <v>288.1</v>
      </c>
      <c r="H37" s="125">
        <v>15</v>
      </c>
      <c r="I37" s="130">
        <f t="shared" si="8"/>
        <v>4321.5</v>
      </c>
      <c r="J37" s="133">
        <v>288.1</v>
      </c>
      <c r="K37" s="125">
        <v>12</v>
      </c>
      <c r="L37" s="123">
        <f t="shared" si="9"/>
        <v>3457.2</v>
      </c>
      <c r="M37" s="133">
        <v>288.1</v>
      </c>
      <c r="N37" s="145">
        <v>12</v>
      </c>
      <c r="O37" s="123">
        <f t="shared" si="10"/>
        <v>3457.2</v>
      </c>
      <c r="P37" s="144"/>
      <c r="Q37" s="130"/>
      <c r="R37" s="144"/>
      <c r="S37" s="126">
        <f t="shared" si="11"/>
        <v>19878.9</v>
      </c>
      <c r="T37" s="133">
        <f t="shared" si="12"/>
        <v>19379.1972479534</v>
      </c>
      <c r="U37" s="132"/>
    </row>
    <row r="38" ht="25" customHeight="1" spans="1:21">
      <c r="A38" s="132"/>
      <c r="B38" s="125">
        <v>9</v>
      </c>
      <c r="C38" s="129" t="s">
        <v>57</v>
      </c>
      <c r="D38" s="133">
        <v>497.36</v>
      </c>
      <c r="E38" s="142">
        <v>30</v>
      </c>
      <c r="F38" s="130">
        <f t="shared" si="7"/>
        <v>14920.8</v>
      </c>
      <c r="G38" s="133">
        <v>497.36</v>
      </c>
      <c r="H38" s="125">
        <v>15</v>
      </c>
      <c r="I38" s="130">
        <f t="shared" si="8"/>
        <v>7460.4</v>
      </c>
      <c r="J38" s="133">
        <v>497.36</v>
      </c>
      <c r="K38" s="125">
        <v>12</v>
      </c>
      <c r="L38" s="123">
        <f t="shared" si="9"/>
        <v>5968.32</v>
      </c>
      <c r="M38" s="133">
        <v>497.36</v>
      </c>
      <c r="N38" s="125">
        <v>12</v>
      </c>
      <c r="O38" s="123">
        <f t="shared" si="10"/>
        <v>5968.32</v>
      </c>
      <c r="P38" s="144"/>
      <c r="Q38" s="130"/>
      <c r="R38" s="144"/>
      <c r="S38" s="126">
        <f t="shared" si="11"/>
        <v>34317.84</v>
      </c>
      <c r="T38" s="133">
        <f t="shared" si="12"/>
        <v>33455.1806429786</v>
      </c>
      <c r="U38" s="137"/>
    </row>
    <row r="39" ht="25" customHeight="1" spans="1:21">
      <c r="A39" s="121" t="s">
        <v>27</v>
      </c>
      <c r="B39" s="121"/>
      <c r="C39" s="121"/>
      <c r="D39" s="133">
        <f>SUM(D30:D38)</f>
        <v>3121.956</v>
      </c>
      <c r="E39" s="142">
        <v>30</v>
      </c>
      <c r="F39" s="130">
        <f t="shared" si="7"/>
        <v>93658.68</v>
      </c>
      <c r="G39" s="133">
        <f>SUM(G30:G38)</f>
        <v>3121.956</v>
      </c>
      <c r="H39" s="125">
        <v>15</v>
      </c>
      <c r="I39" s="130">
        <f t="shared" si="8"/>
        <v>46829.34</v>
      </c>
      <c r="J39" s="133">
        <f>SUM(J30:J38)</f>
        <v>3121.956</v>
      </c>
      <c r="K39" s="125">
        <v>12</v>
      </c>
      <c r="L39" s="123">
        <f t="shared" si="9"/>
        <v>37463.472</v>
      </c>
      <c r="M39" s="133">
        <f>SUM(M30:M38)</f>
        <v>3121.956</v>
      </c>
      <c r="N39" s="145">
        <v>12</v>
      </c>
      <c r="O39" s="123">
        <f t="shared" si="10"/>
        <v>37463.472</v>
      </c>
      <c r="P39" s="144"/>
      <c r="Q39" s="130"/>
      <c r="R39" s="144"/>
      <c r="S39" s="126">
        <f t="shared" si="11"/>
        <v>215414.964</v>
      </c>
      <c r="T39" s="133">
        <v>210000</v>
      </c>
      <c r="U39" s="125"/>
    </row>
    <row r="40" ht="25" customHeight="1" spans="1:21">
      <c r="A40" s="120" t="s">
        <v>63</v>
      </c>
      <c r="B40" s="121">
        <v>1</v>
      </c>
      <c r="C40" s="129" t="s">
        <v>64</v>
      </c>
      <c r="D40" s="134">
        <v>300</v>
      </c>
      <c r="E40" s="134">
        <v>30</v>
      </c>
      <c r="F40" s="130">
        <f t="shared" si="7"/>
        <v>9000</v>
      </c>
      <c r="G40" s="134">
        <v>549.6</v>
      </c>
      <c r="H40" s="134">
        <v>15</v>
      </c>
      <c r="I40" s="130">
        <f t="shared" si="8"/>
        <v>8244</v>
      </c>
      <c r="J40" s="134">
        <v>549.6</v>
      </c>
      <c r="K40" s="134">
        <v>12</v>
      </c>
      <c r="L40" s="123">
        <f t="shared" si="9"/>
        <v>6595.2</v>
      </c>
      <c r="M40" s="130">
        <v>300</v>
      </c>
      <c r="N40" s="134">
        <v>12</v>
      </c>
      <c r="O40" s="123">
        <f t="shared" si="10"/>
        <v>3600</v>
      </c>
      <c r="P40" s="134">
        <v>300</v>
      </c>
      <c r="Q40" s="134">
        <v>6</v>
      </c>
      <c r="R40" s="134">
        <f t="shared" ref="R40:R48" si="13">P40*Q40</f>
        <v>1800</v>
      </c>
      <c r="S40" s="126">
        <f t="shared" si="11"/>
        <v>29239.2</v>
      </c>
      <c r="T40" s="126">
        <v>29239.2</v>
      </c>
      <c r="U40" s="125"/>
    </row>
    <row r="41" ht="25" customHeight="1" spans="1:21">
      <c r="A41" s="124"/>
      <c r="B41" s="121">
        <v>2</v>
      </c>
      <c r="C41" s="129" t="s">
        <v>65</v>
      </c>
      <c r="D41" s="134">
        <v>600.06</v>
      </c>
      <c r="E41" s="134">
        <v>30</v>
      </c>
      <c r="F41" s="130">
        <f t="shared" si="7"/>
        <v>18001.8</v>
      </c>
      <c r="G41" s="134">
        <v>790.9</v>
      </c>
      <c r="H41" s="134">
        <v>15</v>
      </c>
      <c r="I41" s="130">
        <f t="shared" si="8"/>
        <v>11863.5</v>
      </c>
      <c r="J41" s="134">
        <v>790.9</v>
      </c>
      <c r="K41" s="134">
        <v>12</v>
      </c>
      <c r="L41" s="123">
        <f t="shared" si="9"/>
        <v>9490.8</v>
      </c>
      <c r="M41" s="134">
        <v>600.06</v>
      </c>
      <c r="N41" s="134">
        <v>12</v>
      </c>
      <c r="O41" s="123">
        <f t="shared" si="10"/>
        <v>7200.72</v>
      </c>
      <c r="P41" s="134">
        <v>600.06</v>
      </c>
      <c r="Q41" s="134">
        <v>6</v>
      </c>
      <c r="R41" s="134">
        <f t="shared" si="13"/>
        <v>3600.36</v>
      </c>
      <c r="S41" s="126">
        <f t="shared" si="11"/>
        <v>50157.18</v>
      </c>
      <c r="T41" s="126">
        <v>50157.18</v>
      </c>
      <c r="U41" s="125"/>
    </row>
    <row r="42" ht="25" customHeight="1" spans="1:21">
      <c r="A42" s="124"/>
      <c r="B42" s="121">
        <v>3</v>
      </c>
      <c r="C42" s="129" t="s">
        <v>66</v>
      </c>
      <c r="D42" s="134">
        <v>999.84</v>
      </c>
      <c r="E42" s="134">
        <v>30</v>
      </c>
      <c r="F42" s="130">
        <f t="shared" si="7"/>
        <v>29995.2</v>
      </c>
      <c r="G42" s="134">
        <v>1501</v>
      </c>
      <c r="H42" s="134">
        <v>15</v>
      </c>
      <c r="I42" s="130">
        <f t="shared" si="8"/>
        <v>22515</v>
      </c>
      <c r="J42" s="134">
        <v>500.12</v>
      </c>
      <c r="K42" s="134">
        <v>12</v>
      </c>
      <c r="L42" s="123">
        <f t="shared" si="9"/>
        <v>6001.44</v>
      </c>
      <c r="M42" s="134">
        <v>500.12</v>
      </c>
      <c r="N42" s="134">
        <v>12</v>
      </c>
      <c r="O42" s="123">
        <f t="shared" si="10"/>
        <v>6001.44</v>
      </c>
      <c r="P42" s="134">
        <v>500.12</v>
      </c>
      <c r="Q42" s="134">
        <v>6</v>
      </c>
      <c r="R42" s="134">
        <f t="shared" si="13"/>
        <v>3000.72</v>
      </c>
      <c r="S42" s="126">
        <f t="shared" si="11"/>
        <v>67513.8</v>
      </c>
      <c r="T42" s="126">
        <v>67513.8</v>
      </c>
      <c r="U42" s="125"/>
    </row>
    <row r="43" ht="25" customHeight="1" spans="1:21">
      <c r="A43" s="124"/>
      <c r="B43" s="121">
        <v>4</v>
      </c>
      <c r="C43" s="129" t="s">
        <v>67</v>
      </c>
      <c r="D43" s="134">
        <v>1201.78</v>
      </c>
      <c r="E43" s="134">
        <v>30</v>
      </c>
      <c r="F43" s="130">
        <f t="shared" si="7"/>
        <v>36053.4</v>
      </c>
      <c r="G43" s="134">
        <v>1765.24</v>
      </c>
      <c r="H43" s="134">
        <v>15</v>
      </c>
      <c r="I43" s="130">
        <f t="shared" si="8"/>
        <v>26478.6</v>
      </c>
      <c r="J43" s="134">
        <v>1765.24</v>
      </c>
      <c r="K43" s="134">
        <v>12</v>
      </c>
      <c r="L43" s="123">
        <f t="shared" si="9"/>
        <v>21182.88</v>
      </c>
      <c r="M43" s="130">
        <v>1201.78</v>
      </c>
      <c r="N43" s="134">
        <v>12</v>
      </c>
      <c r="O43" s="123">
        <f t="shared" si="10"/>
        <v>14421.36</v>
      </c>
      <c r="P43" s="134">
        <v>1201.78</v>
      </c>
      <c r="Q43" s="134">
        <v>6</v>
      </c>
      <c r="R43" s="134">
        <f t="shared" si="13"/>
        <v>7210.68</v>
      </c>
      <c r="S43" s="126">
        <f t="shared" si="11"/>
        <v>105346.92</v>
      </c>
      <c r="T43" s="126">
        <v>105346.92</v>
      </c>
      <c r="U43" s="125"/>
    </row>
    <row r="44" ht="25" customHeight="1" spans="1:21">
      <c r="A44" s="124"/>
      <c r="B44" s="121">
        <v>5</v>
      </c>
      <c r="C44" s="129" t="s">
        <v>68</v>
      </c>
      <c r="D44" s="134">
        <v>1300</v>
      </c>
      <c r="E44" s="134">
        <v>30</v>
      </c>
      <c r="F44" s="130">
        <f t="shared" si="7"/>
        <v>39000</v>
      </c>
      <c r="G44" s="134">
        <v>1632.57</v>
      </c>
      <c r="H44" s="134">
        <v>15</v>
      </c>
      <c r="I44" s="130">
        <f t="shared" si="8"/>
        <v>24488.55</v>
      </c>
      <c r="J44" s="134">
        <v>1632.57</v>
      </c>
      <c r="K44" s="134">
        <v>12</v>
      </c>
      <c r="L44" s="123">
        <f t="shared" si="9"/>
        <v>19590.84</v>
      </c>
      <c r="M44" s="134">
        <v>1300</v>
      </c>
      <c r="N44" s="134">
        <v>12</v>
      </c>
      <c r="O44" s="123">
        <f t="shared" si="10"/>
        <v>15600</v>
      </c>
      <c r="P44" s="134">
        <v>1300</v>
      </c>
      <c r="Q44" s="134">
        <v>6</v>
      </c>
      <c r="R44" s="134">
        <f t="shared" si="13"/>
        <v>7800</v>
      </c>
      <c r="S44" s="126">
        <f t="shared" si="11"/>
        <v>106479.39</v>
      </c>
      <c r="T44" s="126">
        <v>106479.39</v>
      </c>
      <c r="U44" s="125"/>
    </row>
    <row r="45" ht="25" customHeight="1" spans="1:21">
      <c r="A45" s="124"/>
      <c r="B45" s="121">
        <v>6</v>
      </c>
      <c r="C45" s="129" t="s">
        <v>69</v>
      </c>
      <c r="D45" s="134">
        <v>801.03</v>
      </c>
      <c r="E45" s="134">
        <v>30</v>
      </c>
      <c r="F45" s="130">
        <f t="shared" si="7"/>
        <v>24030.9</v>
      </c>
      <c r="G45" s="134">
        <v>1101.03</v>
      </c>
      <c r="H45" s="134">
        <v>15</v>
      </c>
      <c r="I45" s="130">
        <f t="shared" si="8"/>
        <v>16515.45</v>
      </c>
      <c r="J45" s="134">
        <v>1101.03</v>
      </c>
      <c r="K45" s="134">
        <v>12</v>
      </c>
      <c r="L45" s="123">
        <f t="shared" si="9"/>
        <v>13212.36</v>
      </c>
      <c r="M45" s="134">
        <v>801.03</v>
      </c>
      <c r="N45" s="134">
        <v>12</v>
      </c>
      <c r="O45" s="123">
        <f t="shared" si="10"/>
        <v>9612.36</v>
      </c>
      <c r="P45" s="134">
        <v>801.03</v>
      </c>
      <c r="Q45" s="134">
        <v>6</v>
      </c>
      <c r="R45" s="134">
        <f t="shared" si="13"/>
        <v>4806.18</v>
      </c>
      <c r="S45" s="126">
        <f t="shared" si="11"/>
        <v>68177.25</v>
      </c>
      <c r="T45" s="126">
        <v>68177.25</v>
      </c>
      <c r="U45" s="125"/>
    </row>
    <row r="46" ht="25" customHeight="1" spans="1:21">
      <c r="A46" s="124"/>
      <c r="B46" s="121">
        <v>7</v>
      </c>
      <c r="C46" s="129" t="s">
        <v>70</v>
      </c>
      <c r="D46" s="134">
        <v>2000.22</v>
      </c>
      <c r="E46" s="134">
        <v>30</v>
      </c>
      <c r="F46" s="130">
        <f t="shared" si="7"/>
        <v>60006.6</v>
      </c>
      <c r="G46" s="134">
        <v>2957.59</v>
      </c>
      <c r="H46" s="134">
        <v>15</v>
      </c>
      <c r="I46" s="130">
        <f t="shared" si="8"/>
        <v>44363.85</v>
      </c>
      <c r="J46" s="134">
        <v>2957.59</v>
      </c>
      <c r="K46" s="134">
        <v>12</v>
      </c>
      <c r="L46" s="123">
        <f t="shared" si="9"/>
        <v>35491.08</v>
      </c>
      <c r="M46" s="134">
        <v>2000.22</v>
      </c>
      <c r="N46" s="134">
        <v>12</v>
      </c>
      <c r="O46" s="123">
        <f t="shared" si="10"/>
        <v>24002.64</v>
      </c>
      <c r="P46" s="134">
        <v>2000.22</v>
      </c>
      <c r="Q46" s="134">
        <v>6</v>
      </c>
      <c r="R46" s="134">
        <f t="shared" si="13"/>
        <v>12001.32</v>
      </c>
      <c r="S46" s="126">
        <f t="shared" si="11"/>
        <v>175865.49</v>
      </c>
      <c r="T46" s="126">
        <v>175865.49</v>
      </c>
      <c r="U46" s="125"/>
    </row>
    <row r="47" ht="25" customHeight="1" spans="1:21">
      <c r="A47" s="124"/>
      <c r="B47" s="135">
        <v>8</v>
      </c>
      <c r="C47" s="136" t="s">
        <v>71</v>
      </c>
      <c r="D47" s="130">
        <v>1001.91</v>
      </c>
      <c r="E47" s="130">
        <v>30</v>
      </c>
      <c r="F47" s="130">
        <f t="shared" si="7"/>
        <v>30057.3</v>
      </c>
      <c r="G47" s="130">
        <v>2239.85</v>
      </c>
      <c r="H47" s="130">
        <v>15</v>
      </c>
      <c r="I47" s="130">
        <f t="shared" si="8"/>
        <v>33597.75</v>
      </c>
      <c r="J47" s="130">
        <v>2239.85</v>
      </c>
      <c r="K47" s="130">
        <v>12</v>
      </c>
      <c r="L47" s="123">
        <f t="shared" si="9"/>
        <v>26878.2</v>
      </c>
      <c r="M47" s="130">
        <v>1001.91</v>
      </c>
      <c r="N47" s="130">
        <v>12</v>
      </c>
      <c r="O47" s="123">
        <f t="shared" si="10"/>
        <v>12022.92</v>
      </c>
      <c r="P47" s="130">
        <v>1001.91</v>
      </c>
      <c r="Q47" s="130">
        <v>6</v>
      </c>
      <c r="R47" s="134">
        <f t="shared" si="13"/>
        <v>6011.46</v>
      </c>
      <c r="S47" s="126">
        <f t="shared" si="11"/>
        <v>108567.63</v>
      </c>
      <c r="T47" s="126">
        <v>108567.63</v>
      </c>
      <c r="U47" s="125"/>
    </row>
    <row r="48" ht="25" customHeight="1" spans="1:21">
      <c r="A48" s="125" t="s">
        <v>27</v>
      </c>
      <c r="B48" s="125"/>
      <c r="C48" s="125"/>
      <c r="D48" s="125">
        <f>SUM(D40:D47)</f>
        <v>8204.84</v>
      </c>
      <c r="E48" s="134">
        <v>30</v>
      </c>
      <c r="F48" s="130">
        <f t="shared" si="7"/>
        <v>246145.2</v>
      </c>
      <c r="G48" s="125">
        <f>SUM(G40:G47)</f>
        <v>12537.78</v>
      </c>
      <c r="H48" s="134">
        <v>15</v>
      </c>
      <c r="I48" s="130">
        <f t="shared" si="8"/>
        <v>188066.7</v>
      </c>
      <c r="J48" s="125">
        <f>SUM(J40:J47)</f>
        <v>11536.9</v>
      </c>
      <c r="K48" s="134">
        <v>12</v>
      </c>
      <c r="L48" s="123">
        <f t="shared" si="9"/>
        <v>138442.8</v>
      </c>
      <c r="M48" s="125">
        <f>SUM(M40:M47)</f>
        <v>7705.12</v>
      </c>
      <c r="N48" s="134">
        <v>12</v>
      </c>
      <c r="O48" s="123">
        <f t="shared" si="10"/>
        <v>92461.44</v>
      </c>
      <c r="P48" s="125">
        <f>SUM(P40:P47)</f>
        <v>7705.12</v>
      </c>
      <c r="Q48" s="134">
        <v>6</v>
      </c>
      <c r="R48" s="134">
        <f t="shared" si="13"/>
        <v>46230.72</v>
      </c>
      <c r="S48" s="126">
        <f t="shared" si="11"/>
        <v>711346.86</v>
      </c>
      <c r="T48" s="126">
        <v>711346.86</v>
      </c>
      <c r="U48" s="125"/>
    </row>
    <row r="49" ht="20" customHeight="1" spans="1:21">
      <c r="A49" s="115" t="s">
        <v>72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</row>
    <row r="50" ht="25" customHeight="1" spans="1:21">
      <c r="A50" s="116" t="s">
        <v>29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</row>
    <row r="51" ht="20" customHeight="1" spans="1:21">
      <c r="A51" s="117" t="s">
        <v>30</v>
      </c>
      <c r="B51" s="117" t="s">
        <v>31</v>
      </c>
      <c r="C51" s="117" t="s">
        <v>32</v>
      </c>
      <c r="D51" s="118" t="s">
        <v>5</v>
      </c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6"/>
      <c r="S51" s="117" t="s">
        <v>6</v>
      </c>
      <c r="T51" s="117" t="s">
        <v>7</v>
      </c>
      <c r="U51" s="147" t="s">
        <v>8</v>
      </c>
    </row>
    <row r="52" ht="25" customHeight="1" spans="1:21">
      <c r="A52" s="117"/>
      <c r="B52" s="117"/>
      <c r="C52" s="117"/>
      <c r="D52" s="117" t="s">
        <v>9</v>
      </c>
      <c r="E52" s="117"/>
      <c r="F52" s="117"/>
      <c r="G52" s="117" t="s">
        <v>10</v>
      </c>
      <c r="H52" s="117"/>
      <c r="I52" s="117"/>
      <c r="J52" s="117" t="s">
        <v>11</v>
      </c>
      <c r="K52" s="117"/>
      <c r="L52" s="117"/>
      <c r="M52" s="119" t="s">
        <v>12</v>
      </c>
      <c r="N52" s="143"/>
      <c r="O52" s="119"/>
      <c r="P52" s="119" t="s">
        <v>13</v>
      </c>
      <c r="Q52" s="143"/>
      <c r="R52" s="119"/>
      <c r="S52" s="119"/>
      <c r="T52" s="117"/>
      <c r="U52" s="148"/>
    </row>
    <row r="53" ht="18" customHeight="1" spans="1:21">
      <c r="A53" s="117"/>
      <c r="B53" s="117"/>
      <c r="C53" s="117"/>
      <c r="D53" s="119" t="s">
        <v>14</v>
      </c>
      <c r="E53" s="119" t="s">
        <v>15</v>
      </c>
      <c r="F53" s="119" t="s">
        <v>33</v>
      </c>
      <c r="G53" s="119" t="s">
        <v>14</v>
      </c>
      <c r="H53" s="119" t="s">
        <v>15</v>
      </c>
      <c r="I53" s="119" t="s">
        <v>33</v>
      </c>
      <c r="J53" s="119" t="s">
        <v>14</v>
      </c>
      <c r="K53" s="119" t="s">
        <v>15</v>
      </c>
      <c r="L53" s="119" t="s">
        <v>33</v>
      </c>
      <c r="M53" s="119" t="s">
        <v>14</v>
      </c>
      <c r="N53" s="119" t="s">
        <v>15</v>
      </c>
      <c r="O53" s="119" t="s">
        <v>33</v>
      </c>
      <c r="P53" s="119" t="s">
        <v>14</v>
      </c>
      <c r="Q53" s="119" t="s">
        <v>15</v>
      </c>
      <c r="R53" s="119" t="s">
        <v>33</v>
      </c>
      <c r="S53" s="119"/>
      <c r="T53" s="117"/>
      <c r="U53" s="149"/>
    </row>
    <row r="54" ht="19" customHeight="1" spans="1:21">
      <c r="A54" s="137" t="s">
        <v>73</v>
      </c>
      <c r="B54" s="138">
        <v>1</v>
      </c>
      <c r="C54" s="139" t="s">
        <v>74</v>
      </c>
      <c r="D54" s="140">
        <v>600</v>
      </c>
      <c r="E54" s="140">
        <v>30</v>
      </c>
      <c r="F54" s="130">
        <f t="shared" ref="F54:F63" si="14">E54*D54</f>
        <v>18000</v>
      </c>
      <c r="G54" s="130">
        <v>1118.7</v>
      </c>
      <c r="H54" s="130">
        <v>15</v>
      </c>
      <c r="I54" s="130">
        <f t="shared" ref="I54:I65" si="15">H54*G54</f>
        <v>16780.5</v>
      </c>
      <c r="J54" s="130">
        <v>1118.7</v>
      </c>
      <c r="K54" s="130">
        <v>12</v>
      </c>
      <c r="L54" s="123">
        <f t="shared" ref="L54:L65" si="16">K54*J54</f>
        <v>13424.4</v>
      </c>
      <c r="M54" s="140">
        <v>715</v>
      </c>
      <c r="N54" s="140">
        <v>12</v>
      </c>
      <c r="O54" s="123">
        <f t="shared" ref="O54:O65" si="17">N54*M54</f>
        <v>8580</v>
      </c>
      <c r="P54" s="140">
        <v>600</v>
      </c>
      <c r="Q54" s="140">
        <v>6</v>
      </c>
      <c r="R54" s="134">
        <f t="shared" ref="R54:R84" si="18">P54*Q54</f>
        <v>3600</v>
      </c>
      <c r="S54" s="126">
        <f t="shared" ref="S54:S84" si="19">R54+O54+L54+I54+F54</f>
        <v>60384.9</v>
      </c>
      <c r="T54" s="125">
        <f>S54</f>
        <v>60384.9</v>
      </c>
      <c r="U54" s="125"/>
    </row>
    <row r="55" ht="19" customHeight="1" spans="1:21">
      <c r="A55" s="125"/>
      <c r="B55" s="125">
        <v>2</v>
      </c>
      <c r="C55" s="130" t="s">
        <v>75</v>
      </c>
      <c r="D55" s="140">
        <v>400.94</v>
      </c>
      <c r="E55" s="140">
        <v>30</v>
      </c>
      <c r="F55" s="130">
        <f t="shared" si="14"/>
        <v>12028.2</v>
      </c>
      <c r="G55" s="130">
        <v>894.31</v>
      </c>
      <c r="H55" s="130">
        <v>15</v>
      </c>
      <c r="I55" s="130">
        <f t="shared" si="15"/>
        <v>13414.65</v>
      </c>
      <c r="J55" s="130">
        <v>894.31</v>
      </c>
      <c r="K55" s="130">
        <v>12</v>
      </c>
      <c r="L55" s="123">
        <f t="shared" si="16"/>
        <v>10731.72</v>
      </c>
      <c r="M55" s="140">
        <v>400.94</v>
      </c>
      <c r="N55" s="140">
        <v>12</v>
      </c>
      <c r="O55" s="123">
        <f t="shared" si="17"/>
        <v>4811.28</v>
      </c>
      <c r="P55" s="140">
        <v>400.94</v>
      </c>
      <c r="Q55" s="140">
        <v>6</v>
      </c>
      <c r="R55" s="134">
        <f t="shared" si="18"/>
        <v>2405.64</v>
      </c>
      <c r="S55" s="126">
        <f t="shared" si="19"/>
        <v>43391.49</v>
      </c>
      <c r="T55" s="125">
        <f t="shared" ref="T55:T80" si="20">S55</f>
        <v>43391.49</v>
      </c>
      <c r="U55" s="125"/>
    </row>
    <row r="56" ht="19" customHeight="1" spans="1:21">
      <c r="A56" s="125"/>
      <c r="B56" s="125">
        <v>3</v>
      </c>
      <c r="C56" s="130" t="s">
        <v>76</v>
      </c>
      <c r="D56" s="140">
        <v>300.05</v>
      </c>
      <c r="E56" s="140">
        <v>30</v>
      </c>
      <c r="F56" s="130">
        <f t="shared" si="14"/>
        <v>9001.5</v>
      </c>
      <c r="G56" s="130">
        <v>776.15</v>
      </c>
      <c r="H56" s="130">
        <v>15</v>
      </c>
      <c r="I56" s="130">
        <f t="shared" si="15"/>
        <v>11642.25</v>
      </c>
      <c r="J56" s="130">
        <v>776.15</v>
      </c>
      <c r="K56" s="130">
        <v>12</v>
      </c>
      <c r="L56" s="123">
        <f t="shared" si="16"/>
        <v>9313.8</v>
      </c>
      <c r="M56" s="140">
        <v>300.05</v>
      </c>
      <c r="N56" s="140">
        <v>12</v>
      </c>
      <c r="O56" s="123">
        <f t="shared" si="17"/>
        <v>3600.6</v>
      </c>
      <c r="P56" s="140">
        <v>300.05</v>
      </c>
      <c r="Q56" s="140">
        <v>6</v>
      </c>
      <c r="R56" s="134">
        <f t="shared" si="18"/>
        <v>1800.3</v>
      </c>
      <c r="S56" s="126">
        <f t="shared" si="19"/>
        <v>35358.45</v>
      </c>
      <c r="T56" s="125">
        <f t="shared" si="20"/>
        <v>35358.45</v>
      </c>
      <c r="U56" s="125"/>
    </row>
    <row r="57" ht="19" customHeight="1" spans="1:21">
      <c r="A57" s="125"/>
      <c r="B57" s="125">
        <v>4</v>
      </c>
      <c r="C57" s="130" t="s">
        <v>77</v>
      </c>
      <c r="D57" s="140">
        <v>600</v>
      </c>
      <c r="E57" s="140">
        <v>30</v>
      </c>
      <c r="F57" s="130">
        <f t="shared" si="14"/>
        <v>18000</v>
      </c>
      <c r="G57" s="130">
        <v>1026.05</v>
      </c>
      <c r="H57" s="130">
        <v>15</v>
      </c>
      <c r="I57" s="130">
        <f t="shared" si="15"/>
        <v>15390.75</v>
      </c>
      <c r="J57" s="130">
        <v>1026.05</v>
      </c>
      <c r="K57" s="130">
        <v>12</v>
      </c>
      <c r="L57" s="123">
        <f t="shared" si="16"/>
        <v>12312.6</v>
      </c>
      <c r="M57" s="140">
        <v>700</v>
      </c>
      <c r="N57" s="140">
        <v>12</v>
      </c>
      <c r="O57" s="123">
        <f t="shared" si="17"/>
        <v>8400</v>
      </c>
      <c r="P57" s="140">
        <v>600</v>
      </c>
      <c r="Q57" s="140">
        <v>6</v>
      </c>
      <c r="R57" s="134">
        <f t="shared" si="18"/>
        <v>3600</v>
      </c>
      <c r="S57" s="126">
        <f t="shared" si="19"/>
        <v>57703.35</v>
      </c>
      <c r="T57" s="125">
        <f t="shared" si="20"/>
        <v>57703.35</v>
      </c>
      <c r="U57" s="125"/>
    </row>
    <row r="58" ht="19" customHeight="1" spans="1:21">
      <c r="A58" s="125"/>
      <c r="B58" s="125">
        <v>5</v>
      </c>
      <c r="C58" s="130" t="s">
        <v>78</v>
      </c>
      <c r="D58" s="140">
        <v>500.28</v>
      </c>
      <c r="E58" s="140">
        <v>30</v>
      </c>
      <c r="F58" s="130">
        <f t="shared" si="14"/>
        <v>15008.4</v>
      </c>
      <c r="G58" s="130">
        <v>1696.61</v>
      </c>
      <c r="H58" s="130">
        <v>15</v>
      </c>
      <c r="I58" s="130">
        <f t="shared" si="15"/>
        <v>25449.15</v>
      </c>
      <c r="J58" s="130">
        <v>1696.61</v>
      </c>
      <c r="K58" s="130">
        <v>12</v>
      </c>
      <c r="L58" s="123">
        <f t="shared" si="16"/>
        <v>20359.32</v>
      </c>
      <c r="M58" s="140">
        <v>500.28</v>
      </c>
      <c r="N58" s="140">
        <v>12</v>
      </c>
      <c r="O58" s="123">
        <f t="shared" si="17"/>
        <v>6003.36</v>
      </c>
      <c r="P58" s="140">
        <v>500.28</v>
      </c>
      <c r="Q58" s="140">
        <v>6</v>
      </c>
      <c r="R58" s="134">
        <f t="shared" si="18"/>
        <v>3001.68</v>
      </c>
      <c r="S58" s="126">
        <f t="shared" si="19"/>
        <v>69821.91</v>
      </c>
      <c r="T58" s="125">
        <f t="shared" si="20"/>
        <v>69821.91</v>
      </c>
      <c r="U58" s="125"/>
    </row>
    <row r="59" ht="19" customHeight="1" spans="1:21">
      <c r="A59" s="125"/>
      <c r="B59" s="125">
        <v>6</v>
      </c>
      <c r="C59" s="130" t="s">
        <v>79</v>
      </c>
      <c r="D59" s="140">
        <v>200.5</v>
      </c>
      <c r="E59" s="140">
        <v>30</v>
      </c>
      <c r="F59" s="130">
        <f t="shared" si="14"/>
        <v>6015</v>
      </c>
      <c r="G59" s="130">
        <v>552.12</v>
      </c>
      <c r="H59" s="130">
        <v>15</v>
      </c>
      <c r="I59" s="130">
        <f t="shared" si="15"/>
        <v>8281.8</v>
      </c>
      <c r="J59" s="130">
        <v>552.12</v>
      </c>
      <c r="K59" s="130">
        <v>12</v>
      </c>
      <c r="L59" s="123">
        <f t="shared" si="16"/>
        <v>6625.44</v>
      </c>
      <c r="M59" s="140">
        <v>200.5</v>
      </c>
      <c r="N59" s="140">
        <v>12</v>
      </c>
      <c r="O59" s="123">
        <f t="shared" si="17"/>
        <v>2406</v>
      </c>
      <c r="P59" s="140">
        <v>200.5</v>
      </c>
      <c r="Q59" s="140">
        <v>6</v>
      </c>
      <c r="R59" s="134">
        <f t="shared" si="18"/>
        <v>1203</v>
      </c>
      <c r="S59" s="126">
        <f t="shared" si="19"/>
        <v>24531.24</v>
      </c>
      <c r="T59" s="125">
        <f t="shared" si="20"/>
        <v>24531.24</v>
      </c>
      <c r="U59" s="125"/>
    </row>
    <row r="60" ht="19" customHeight="1" spans="1:21">
      <c r="A60" s="125"/>
      <c r="B60" s="125">
        <v>7</v>
      </c>
      <c r="C60" s="130" t="s">
        <v>80</v>
      </c>
      <c r="D60" s="140">
        <v>50</v>
      </c>
      <c r="E60" s="140">
        <v>30</v>
      </c>
      <c r="F60" s="130">
        <f t="shared" si="14"/>
        <v>1500</v>
      </c>
      <c r="G60" s="130">
        <v>335.2</v>
      </c>
      <c r="H60" s="130">
        <v>15</v>
      </c>
      <c r="I60" s="130">
        <f t="shared" si="15"/>
        <v>5028</v>
      </c>
      <c r="J60" s="130">
        <v>335.2</v>
      </c>
      <c r="K60" s="130">
        <v>12</v>
      </c>
      <c r="L60" s="123">
        <f t="shared" si="16"/>
        <v>4022.4</v>
      </c>
      <c r="M60" s="140">
        <v>50</v>
      </c>
      <c r="N60" s="140">
        <v>12</v>
      </c>
      <c r="O60" s="123">
        <f t="shared" si="17"/>
        <v>600</v>
      </c>
      <c r="P60" s="140">
        <v>50</v>
      </c>
      <c r="Q60" s="140">
        <v>6</v>
      </c>
      <c r="R60" s="134">
        <f t="shared" si="18"/>
        <v>300</v>
      </c>
      <c r="S60" s="126">
        <f t="shared" si="19"/>
        <v>11450.4</v>
      </c>
      <c r="T60" s="125">
        <f t="shared" si="20"/>
        <v>11450.4</v>
      </c>
      <c r="U60" s="125"/>
    </row>
    <row r="61" ht="19" customHeight="1" spans="1:21">
      <c r="A61" s="125"/>
      <c r="B61" s="125">
        <v>8</v>
      </c>
      <c r="C61" s="130" t="s">
        <v>81</v>
      </c>
      <c r="D61" s="140">
        <v>195.7</v>
      </c>
      <c r="E61" s="140">
        <v>30</v>
      </c>
      <c r="F61" s="142">
        <f t="shared" si="14"/>
        <v>5871</v>
      </c>
      <c r="G61" s="142">
        <v>561</v>
      </c>
      <c r="H61" s="142">
        <v>15</v>
      </c>
      <c r="I61" s="142">
        <f t="shared" si="15"/>
        <v>8415</v>
      </c>
      <c r="J61" s="142">
        <v>561</v>
      </c>
      <c r="K61" s="142">
        <v>12</v>
      </c>
      <c r="L61" s="123">
        <f t="shared" si="16"/>
        <v>6732</v>
      </c>
      <c r="M61" s="140">
        <v>195.7</v>
      </c>
      <c r="N61" s="140">
        <v>12</v>
      </c>
      <c r="O61" s="123">
        <f t="shared" si="17"/>
        <v>2348.4</v>
      </c>
      <c r="P61" s="140">
        <v>195.7</v>
      </c>
      <c r="Q61" s="140">
        <v>6</v>
      </c>
      <c r="R61" s="134">
        <f t="shared" si="18"/>
        <v>1174.2</v>
      </c>
      <c r="S61" s="126">
        <f t="shared" si="19"/>
        <v>24540.6</v>
      </c>
      <c r="T61" s="125">
        <f t="shared" si="20"/>
        <v>24540.6</v>
      </c>
      <c r="U61" s="125"/>
    </row>
    <row r="62" ht="19" customHeight="1" spans="1:21">
      <c r="A62" s="125"/>
      <c r="B62" s="125">
        <v>9</v>
      </c>
      <c r="C62" s="130" t="s">
        <v>82</v>
      </c>
      <c r="D62" s="140">
        <v>149.7</v>
      </c>
      <c r="E62" s="140">
        <v>30</v>
      </c>
      <c r="F62" s="142">
        <f t="shared" si="14"/>
        <v>4491</v>
      </c>
      <c r="G62" s="142">
        <v>314.57</v>
      </c>
      <c r="H62" s="142">
        <v>15</v>
      </c>
      <c r="I62" s="142">
        <f t="shared" si="15"/>
        <v>4718.55</v>
      </c>
      <c r="J62" s="142">
        <v>314.57</v>
      </c>
      <c r="K62" s="142">
        <v>12</v>
      </c>
      <c r="L62" s="123">
        <f t="shared" si="16"/>
        <v>3774.84</v>
      </c>
      <c r="M62" s="140">
        <v>149.7</v>
      </c>
      <c r="N62" s="140">
        <v>12</v>
      </c>
      <c r="O62" s="123">
        <f t="shared" si="17"/>
        <v>1796.4</v>
      </c>
      <c r="P62" s="140">
        <v>149.7</v>
      </c>
      <c r="Q62" s="140">
        <v>6</v>
      </c>
      <c r="R62" s="134">
        <f t="shared" si="18"/>
        <v>898.2</v>
      </c>
      <c r="S62" s="126">
        <f t="shared" si="19"/>
        <v>15678.99</v>
      </c>
      <c r="T62" s="125">
        <f t="shared" si="20"/>
        <v>15678.99</v>
      </c>
      <c r="U62" s="153"/>
    </row>
    <row r="63" ht="29" customHeight="1" spans="1:21">
      <c r="A63" s="125"/>
      <c r="B63" s="125">
        <v>10</v>
      </c>
      <c r="C63" s="130" t="s">
        <v>83</v>
      </c>
      <c r="D63" s="140">
        <v>883.1</v>
      </c>
      <c r="E63" s="140">
        <v>30</v>
      </c>
      <c r="F63" s="142">
        <f t="shared" si="14"/>
        <v>26493</v>
      </c>
      <c r="G63" s="142">
        <v>1638.3</v>
      </c>
      <c r="H63" s="142">
        <v>15</v>
      </c>
      <c r="I63" s="142">
        <f t="shared" si="15"/>
        <v>24574.5</v>
      </c>
      <c r="J63" s="142">
        <v>1638.3</v>
      </c>
      <c r="K63" s="142">
        <v>12</v>
      </c>
      <c r="L63" s="123">
        <f t="shared" si="16"/>
        <v>19659.6</v>
      </c>
      <c r="M63" s="140">
        <v>900</v>
      </c>
      <c r="N63" s="140">
        <v>12</v>
      </c>
      <c r="O63" s="123">
        <f t="shared" si="17"/>
        <v>10800</v>
      </c>
      <c r="P63" s="140">
        <v>893.1</v>
      </c>
      <c r="Q63" s="140">
        <v>6</v>
      </c>
      <c r="R63" s="134">
        <f t="shared" si="18"/>
        <v>5358.6</v>
      </c>
      <c r="S63" s="126">
        <f t="shared" si="19"/>
        <v>86885.7</v>
      </c>
      <c r="T63" s="125">
        <f t="shared" si="20"/>
        <v>86885.7</v>
      </c>
      <c r="U63" s="154"/>
    </row>
    <row r="64" ht="19" customHeight="1" spans="1:21">
      <c r="A64" s="125"/>
      <c r="B64" s="125">
        <v>11</v>
      </c>
      <c r="C64" s="130" t="s">
        <v>84</v>
      </c>
      <c r="D64" s="140"/>
      <c r="E64" s="140"/>
      <c r="F64" s="142"/>
      <c r="G64" s="142">
        <v>460.3</v>
      </c>
      <c r="H64" s="142">
        <v>15</v>
      </c>
      <c r="I64" s="142">
        <f t="shared" si="15"/>
        <v>6904.5</v>
      </c>
      <c r="J64" s="142">
        <v>460.3</v>
      </c>
      <c r="K64" s="142">
        <v>12</v>
      </c>
      <c r="L64" s="123">
        <f t="shared" si="16"/>
        <v>5523.6</v>
      </c>
      <c r="M64" s="140">
        <v>100</v>
      </c>
      <c r="N64" s="140">
        <v>12</v>
      </c>
      <c r="O64" s="123">
        <f t="shared" si="17"/>
        <v>1200</v>
      </c>
      <c r="P64" s="140">
        <v>100</v>
      </c>
      <c r="Q64" s="140">
        <v>6</v>
      </c>
      <c r="R64" s="134">
        <f t="shared" si="18"/>
        <v>600</v>
      </c>
      <c r="S64" s="126">
        <f t="shared" si="19"/>
        <v>14228.1</v>
      </c>
      <c r="T64" s="125">
        <f t="shared" si="20"/>
        <v>14228.1</v>
      </c>
      <c r="U64" s="155"/>
    </row>
    <row r="65" ht="19" customHeight="1" spans="1:21">
      <c r="A65" s="125"/>
      <c r="B65" s="125">
        <v>12</v>
      </c>
      <c r="C65" s="130" t="s">
        <v>85</v>
      </c>
      <c r="D65" s="140">
        <v>1000</v>
      </c>
      <c r="E65" s="140">
        <v>30</v>
      </c>
      <c r="F65" s="142">
        <f>E65*D65</f>
        <v>30000</v>
      </c>
      <c r="G65" s="142">
        <v>1966</v>
      </c>
      <c r="H65" s="142">
        <v>15</v>
      </c>
      <c r="I65" s="142">
        <f t="shared" si="15"/>
        <v>29490</v>
      </c>
      <c r="J65" s="142">
        <v>1966</v>
      </c>
      <c r="K65" s="142">
        <v>12</v>
      </c>
      <c r="L65" s="123">
        <f t="shared" si="16"/>
        <v>23592</v>
      </c>
      <c r="M65" s="130">
        <v>1000</v>
      </c>
      <c r="N65" s="140">
        <v>12</v>
      </c>
      <c r="O65" s="123">
        <f t="shared" si="17"/>
        <v>12000</v>
      </c>
      <c r="P65" s="140">
        <v>1000</v>
      </c>
      <c r="Q65" s="140">
        <v>6</v>
      </c>
      <c r="R65" s="134">
        <f t="shared" si="18"/>
        <v>6000</v>
      </c>
      <c r="S65" s="126">
        <f t="shared" si="19"/>
        <v>101082</v>
      </c>
      <c r="T65" s="125">
        <f t="shared" si="20"/>
        <v>101082</v>
      </c>
      <c r="U65" s="155"/>
    </row>
    <row r="66" ht="19" customHeight="1" spans="1:21">
      <c r="A66" s="125"/>
      <c r="B66" s="125">
        <v>13</v>
      </c>
      <c r="C66" s="130" t="s">
        <v>86</v>
      </c>
      <c r="D66" s="140">
        <v>1000</v>
      </c>
      <c r="E66" s="140">
        <v>30</v>
      </c>
      <c r="F66" s="142">
        <f t="shared" ref="F66:F84" si="21">E66*D66</f>
        <v>30000</v>
      </c>
      <c r="G66" s="142">
        <v>2945.9</v>
      </c>
      <c r="H66" s="142">
        <v>15</v>
      </c>
      <c r="I66" s="142">
        <f t="shared" ref="I66:I84" si="22">H66*G66</f>
        <v>44188.5</v>
      </c>
      <c r="J66" s="142">
        <v>2945.9</v>
      </c>
      <c r="K66" s="142">
        <v>12</v>
      </c>
      <c r="L66" s="123">
        <f t="shared" ref="L66:L84" si="23">K66*J66</f>
        <v>35350.8</v>
      </c>
      <c r="M66" s="140">
        <v>1000</v>
      </c>
      <c r="N66" s="140">
        <v>12</v>
      </c>
      <c r="O66" s="123">
        <f t="shared" ref="O66:O84" si="24">N66*M66</f>
        <v>12000</v>
      </c>
      <c r="P66" s="140">
        <v>991</v>
      </c>
      <c r="Q66" s="140">
        <v>6</v>
      </c>
      <c r="R66" s="134">
        <f t="shared" si="18"/>
        <v>5946</v>
      </c>
      <c r="S66" s="126">
        <f t="shared" si="19"/>
        <v>127485.3</v>
      </c>
      <c r="T66" s="125">
        <f t="shared" si="20"/>
        <v>127485.3</v>
      </c>
      <c r="U66" s="163"/>
    </row>
    <row r="67" ht="19" customHeight="1" spans="1:21">
      <c r="A67" s="125"/>
      <c r="B67" s="125">
        <v>14</v>
      </c>
      <c r="C67" s="130" t="s">
        <v>87</v>
      </c>
      <c r="D67" s="140">
        <v>761</v>
      </c>
      <c r="E67" s="140">
        <v>30</v>
      </c>
      <c r="F67" s="142">
        <f t="shared" si="21"/>
        <v>22830</v>
      </c>
      <c r="G67" s="142"/>
      <c r="H67" s="142"/>
      <c r="I67" s="142"/>
      <c r="J67" s="142">
        <v>2712.2</v>
      </c>
      <c r="K67" s="142">
        <v>12</v>
      </c>
      <c r="L67" s="123">
        <f t="shared" si="23"/>
        <v>32546.4</v>
      </c>
      <c r="M67" s="140">
        <v>1161</v>
      </c>
      <c r="N67" s="140">
        <v>12</v>
      </c>
      <c r="O67" s="123">
        <f t="shared" si="24"/>
        <v>13932</v>
      </c>
      <c r="P67" s="140">
        <v>1161</v>
      </c>
      <c r="Q67" s="140">
        <v>6</v>
      </c>
      <c r="R67" s="134">
        <f t="shared" si="18"/>
        <v>6966</v>
      </c>
      <c r="S67" s="126">
        <f t="shared" si="19"/>
        <v>76274.4</v>
      </c>
      <c r="T67" s="125">
        <f t="shared" si="20"/>
        <v>76274.4</v>
      </c>
      <c r="U67" s="164"/>
    </row>
    <row r="68" ht="19" customHeight="1" spans="1:21">
      <c r="A68" s="125"/>
      <c r="B68" s="125">
        <v>15</v>
      </c>
      <c r="C68" s="130" t="s">
        <v>88</v>
      </c>
      <c r="D68" s="156">
        <v>700</v>
      </c>
      <c r="E68" s="140">
        <v>30</v>
      </c>
      <c r="F68" s="142">
        <f t="shared" si="21"/>
        <v>21000</v>
      </c>
      <c r="G68" s="142">
        <v>1496.92</v>
      </c>
      <c r="H68" s="142">
        <v>15</v>
      </c>
      <c r="I68" s="142">
        <f t="shared" si="22"/>
        <v>22453.8</v>
      </c>
      <c r="J68" s="142">
        <v>1496.92</v>
      </c>
      <c r="K68" s="142">
        <v>12</v>
      </c>
      <c r="L68" s="123">
        <f t="shared" si="23"/>
        <v>17963.04</v>
      </c>
      <c r="M68" s="156">
        <v>700</v>
      </c>
      <c r="N68" s="140">
        <v>12</v>
      </c>
      <c r="O68" s="123">
        <f t="shared" si="24"/>
        <v>8400</v>
      </c>
      <c r="P68" s="156">
        <v>700</v>
      </c>
      <c r="Q68" s="140">
        <v>6</v>
      </c>
      <c r="R68" s="134">
        <f t="shared" si="18"/>
        <v>4200</v>
      </c>
      <c r="S68" s="126">
        <f t="shared" si="19"/>
        <v>74016.84</v>
      </c>
      <c r="T68" s="125">
        <f t="shared" si="20"/>
        <v>74016.84</v>
      </c>
      <c r="U68" s="125"/>
    </row>
    <row r="69" ht="19" customHeight="1" spans="1:21">
      <c r="A69" s="125"/>
      <c r="B69" s="125">
        <v>16</v>
      </c>
      <c r="C69" s="130" t="s">
        <v>89</v>
      </c>
      <c r="D69" s="140">
        <v>900.87</v>
      </c>
      <c r="E69" s="140">
        <v>30</v>
      </c>
      <c r="F69" s="142">
        <f t="shared" si="21"/>
        <v>27026.1</v>
      </c>
      <c r="G69" s="142">
        <v>1586.4</v>
      </c>
      <c r="H69" s="142">
        <v>15</v>
      </c>
      <c r="I69" s="142">
        <f t="shared" si="22"/>
        <v>23796</v>
      </c>
      <c r="J69" s="142">
        <v>1586.4</v>
      </c>
      <c r="K69" s="142">
        <v>12</v>
      </c>
      <c r="L69" s="123">
        <f t="shared" si="23"/>
        <v>19036.8</v>
      </c>
      <c r="M69" s="126">
        <v>900.87</v>
      </c>
      <c r="N69" s="161">
        <v>12</v>
      </c>
      <c r="O69" s="123">
        <f t="shared" si="24"/>
        <v>10810.44</v>
      </c>
      <c r="P69" s="126">
        <v>900.87</v>
      </c>
      <c r="Q69" s="161">
        <v>6</v>
      </c>
      <c r="R69" s="123">
        <f t="shared" si="18"/>
        <v>5405.22</v>
      </c>
      <c r="S69" s="126">
        <f t="shared" si="19"/>
        <v>86074.56</v>
      </c>
      <c r="T69" s="133">
        <f t="shared" si="20"/>
        <v>86074.56</v>
      </c>
      <c r="U69" s="125"/>
    </row>
    <row r="70" ht="19" customHeight="1" spans="1:21">
      <c r="A70" s="125"/>
      <c r="B70" s="125">
        <v>17</v>
      </c>
      <c r="C70" s="130" t="s">
        <v>90</v>
      </c>
      <c r="D70" s="140">
        <v>301.68</v>
      </c>
      <c r="E70" s="140">
        <v>30</v>
      </c>
      <c r="F70" s="142">
        <f t="shared" si="21"/>
        <v>9050.4</v>
      </c>
      <c r="G70" s="142">
        <v>1495.13</v>
      </c>
      <c r="H70" s="142">
        <v>15</v>
      </c>
      <c r="I70" s="142">
        <f t="shared" si="22"/>
        <v>22426.95</v>
      </c>
      <c r="J70" s="142">
        <v>1495.13</v>
      </c>
      <c r="K70" s="142">
        <v>12</v>
      </c>
      <c r="L70" s="123">
        <f t="shared" si="23"/>
        <v>17941.56</v>
      </c>
      <c r="M70" s="126">
        <v>301.68</v>
      </c>
      <c r="N70" s="161">
        <v>12</v>
      </c>
      <c r="O70" s="123">
        <f t="shared" si="24"/>
        <v>3620.16</v>
      </c>
      <c r="P70" s="126">
        <v>301.68</v>
      </c>
      <c r="Q70" s="161">
        <v>6</v>
      </c>
      <c r="R70" s="123">
        <f t="shared" si="18"/>
        <v>1810.08</v>
      </c>
      <c r="S70" s="126">
        <f t="shared" si="19"/>
        <v>54849.15</v>
      </c>
      <c r="T70" s="133">
        <f t="shared" si="20"/>
        <v>54849.15</v>
      </c>
      <c r="U70" s="125"/>
    </row>
    <row r="71" ht="19" customHeight="1" spans="1:21">
      <c r="A71" s="125"/>
      <c r="B71" s="125">
        <v>18</v>
      </c>
      <c r="C71" s="130" t="s">
        <v>91</v>
      </c>
      <c r="D71" s="140">
        <v>1000.06</v>
      </c>
      <c r="E71" s="140">
        <v>30</v>
      </c>
      <c r="F71" s="142">
        <f t="shared" si="21"/>
        <v>30001.8</v>
      </c>
      <c r="G71" s="142"/>
      <c r="H71" s="142"/>
      <c r="I71" s="142"/>
      <c r="J71" s="142">
        <v>2208</v>
      </c>
      <c r="K71" s="142">
        <v>12</v>
      </c>
      <c r="L71" s="123">
        <f t="shared" si="23"/>
        <v>26496</v>
      </c>
      <c r="M71" s="126">
        <v>1000.06</v>
      </c>
      <c r="N71" s="161">
        <v>12</v>
      </c>
      <c r="O71" s="123">
        <f t="shared" si="24"/>
        <v>12000.72</v>
      </c>
      <c r="P71" s="126">
        <v>1000.06</v>
      </c>
      <c r="Q71" s="161">
        <v>6</v>
      </c>
      <c r="R71" s="123">
        <f t="shared" si="18"/>
        <v>6000.36</v>
      </c>
      <c r="S71" s="126">
        <f t="shared" si="19"/>
        <v>74498.88</v>
      </c>
      <c r="T71" s="133">
        <f t="shared" si="20"/>
        <v>74498.88</v>
      </c>
      <c r="U71" s="125"/>
    </row>
    <row r="72" ht="19" customHeight="1" spans="1:21">
      <c r="A72" s="125"/>
      <c r="B72" s="125">
        <v>19</v>
      </c>
      <c r="C72" s="142" t="s">
        <v>92</v>
      </c>
      <c r="D72" s="140">
        <v>180.19</v>
      </c>
      <c r="E72" s="140">
        <v>30</v>
      </c>
      <c r="F72" s="142">
        <f t="shared" si="21"/>
        <v>5405.7</v>
      </c>
      <c r="G72" s="142">
        <v>350.68</v>
      </c>
      <c r="H72" s="142">
        <v>15</v>
      </c>
      <c r="I72" s="142">
        <f t="shared" si="22"/>
        <v>5260.2</v>
      </c>
      <c r="J72" s="142">
        <v>350.68</v>
      </c>
      <c r="K72" s="142">
        <v>12</v>
      </c>
      <c r="L72" s="123">
        <f t="shared" si="23"/>
        <v>4208.16</v>
      </c>
      <c r="M72" s="126">
        <v>180.19</v>
      </c>
      <c r="N72" s="161">
        <v>12</v>
      </c>
      <c r="O72" s="123">
        <f t="shared" si="24"/>
        <v>2162.28</v>
      </c>
      <c r="P72" s="126">
        <v>180.19</v>
      </c>
      <c r="Q72" s="161">
        <v>6</v>
      </c>
      <c r="R72" s="123">
        <f t="shared" si="18"/>
        <v>1081.14</v>
      </c>
      <c r="S72" s="126">
        <f t="shared" si="19"/>
        <v>18117.48</v>
      </c>
      <c r="T72" s="133">
        <f t="shared" si="20"/>
        <v>18117.48</v>
      </c>
      <c r="U72" s="125"/>
    </row>
    <row r="73" ht="19" customHeight="1" spans="1:21">
      <c r="A73" s="125"/>
      <c r="B73" s="125">
        <v>20</v>
      </c>
      <c r="C73" s="130" t="s">
        <v>93</v>
      </c>
      <c r="D73" s="140">
        <v>200</v>
      </c>
      <c r="E73" s="140">
        <v>30</v>
      </c>
      <c r="F73" s="142">
        <f t="shared" si="21"/>
        <v>6000</v>
      </c>
      <c r="G73" s="142">
        <v>921.5</v>
      </c>
      <c r="H73" s="142">
        <v>15</v>
      </c>
      <c r="I73" s="142">
        <f t="shared" si="22"/>
        <v>13822.5</v>
      </c>
      <c r="J73" s="142">
        <v>921.5</v>
      </c>
      <c r="K73" s="142">
        <v>12</v>
      </c>
      <c r="L73" s="123">
        <f t="shared" si="23"/>
        <v>11058</v>
      </c>
      <c r="M73" s="126">
        <v>200</v>
      </c>
      <c r="N73" s="161">
        <v>12</v>
      </c>
      <c r="O73" s="123">
        <f t="shared" si="24"/>
        <v>2400</v>
      </c>
      <c r="P73" s="126">
        <v>200</v>
      </c>
      <c r="Q73" s="161">
        <v>6</v>
      </c>
      <c r="R73" s="123">
        <f t="shared" si="18"/>
        <v>1200</v>
      </c>
      <c r="S73" s="126">
        <f t="shared" si="19"/>
        <v>34480.5</v>
      </c>
      <c r="T73" s="133">
        <f t="shared" si="20"/>
        <v>34480.5</v>
      </c>
      <c r="U73" s="125"/>
    </row>
    <row r="74" ht="19" customHeight="1" spans="1:21">
      <c r="A74" s="125"/>
      <c r="B74" s="125">
        <v>21</v>
      </c>
      <c r="C74" s="142" t="s">
        <v>94</v>
      </c>
      <c r="D74" s="140">
        <v>401.52</v>
      </c>
      <c r="E74" s="140">
        <v>30</v>
      </c>
      <c r="F74" s="142">
        <f t="shared" si="21"/>
        <v>12045.6</v>
      </c>
      <c r="G74" s="142">
        <v>1007.82</v>
      </c>
      <c r="H74" s="142">
        <v>15</v>
      </c>
      <c r="I74" s="142">
        <f t="shared" si="22"/>
        <v>15117.3</v>
      </c>
      <c r="J74" s="142">
        <v>1007.82</v>
      </c>
      <c r="K74" s="142">
        <v>12</v>
      </c>
      <c r="L74" s="123">
        <f t="shared" si="23"/>
        <v>12093.84</v>
      </c>
      <c r="M74" s="126">
        <v>401.52</v>
      </c>
      <c r="N74" s="161">
        <v>12</v>
      </c>
      <c r="O74" s="123">
        <f t="shared" si="24"/>
        <v>4818.24</v>
      </c>
      <c r="P74" s="126">
        <v>401.52</v>
      </c>
      <c r="Q74" s="161">
        <v>6</v>
      </c>
      <c r="R74" s="123">
        <f t="shared" si="18"/>
        <v>2409.12</v>
      </c>
      <c r="S74" s="126">
        <f t="shared" si="19"/>
        <v>46484.1</v>
      </c>
      <c r="T74" s="133">
        <f t="shared" si="20"/>
        <v>46484.1</v>
      </c>
      <c r="U74" s="125"/>
    </row>
    <row r="75" ht="19" customHeight="1" spans="1:21">
      <c r="A75" s="125"/>
      <c r="B75" s="125">
        <v>22</v>
      </c>
      <c r="C75" s="130" t="s">
        <v>95</v>
      </c>
      <c r="D75" s="140">
        <v>600.02</v>
      </c>
      <c r="E75" s="140">
        <v>30</v>
      </c>
      <c r="F75" s="142">
        <f t="shared" si="21"/>
        <v>18000.6</v>
      </c>
      <c r="G75" s="142">
        <v>1483.02</v>
      </c>
      <c r="H75" s="142">
        <v>15</v>
      </c>
      <c r="I75" s="142">
        <f t="shared" si="22"/>
        <v>22245.3</v>
      </c>
      <c r="J75" s="142">
        <v>1483.02</v>
      </c>
      <c r="K75" s="142">
        <v>12</v>
      </c>
      <c r="L75" s="123">
        <f t="shared" si="23"/>
        <v>17796.24</v>
      </c>
      <c r="M75" s="126">
        <v>500.18</v>
      </c>
      <c r="N75" s="161">
        <v>12</v>
      </c>
      <c r="O75" s="123">
        <f t="shared" si="24"/>
        <v>6002.16</v>
      </c>
      <c r="P75" s="126">
        <v>350.18</v>
      </c>
      <c r="Q75" s="161">
        <v>6</v>
      </c>
      <c r="R75" s="123">
        <f t="shared" si="18"/>
        <v>2101.08</v>
      </c>
      <c r="S75" s="126">
        <f t="shared" si="19"/>
        <v>66145.38</v>
      </c>
      <c r="T75" s="133">
        <f t="shared" si="20"/>
        <v>66145.38</v>
      </c>
      <c r="U75" s="125"/>
    </row>
    <row r="76" ht="33" customHeight="1" spans="1:21">
      <c r="A76" s="125"/>
      <c r="B76" s="125">
        <v>23</v>
      </c>
      <c r="C76" s="142" t="s">
        <v>96</v>
      </c>
      <c r="D76" s="140">
        <v>350.05</v>
      </c>
      <c r="E76" s="140">
        <v>30</v>
      </c>
      <c r="F76" s="142">
        <f t="shared" si="21"/>
        <v>10501.5</v>
      </c>
      <c r="G76" s="142">
        <v>1204.79</v>
      </c>
      <c r="H76" s="142">
        <v>15</v>
      </c>
      <c r="I76" s="142">
        <f t="shared" si="22"/>
        <v>18071.85</v>
      </c>
      <c r="J76" s="142">
        <v>1204.79</v>
      </c>
      <c r="K76" s="142">
        <v>12</v>
      </c>
      <c r="L76" s="123">
        <f t="shared" si="23"/>
        <v>14457.48</v>
      </c>
      <c r="M76" s="126">
        <v>350.05</v>
      </c>
      <c r="N76" s="161">
        <v>12</v>
      </c>
      <c r="O76" s="123">
        <f t="shared" si="24"/>
        <v>4200.6</v>
      </c>
      <c r="P76" s="126">
        <v>350.05</v>
      </c>
      <c r="Q76" s="161">
        <v>6</v>
      </c>
      <c r="R76" s="123">
        <f t="shared" si="18"/>
        <v>2100.3</v>
      </c>
      <c r="S76" s="126">
        <f t="shared" si="19"/>
        <v>49331.73</v>
      </c>
      <c r="T76" s="133">
        <f t="shared" si="20"/>
        <v>49331.73</v>
      </c>
      <c r="U76" s="165"/>
    </row>
    <row r="77" ht="19" customHeight="1" spans="1:21">
      <c r="A77" s="125"/>
      <c r="B77" s="125">
        <v>24</v>
      </c>
      <c r="C77" s="130" t="s">
        <v>97</v>
      </c>
      <c r="D77" s="142">
        <v>200.01</v>
      </c>
      <c r="E77" s="140">
        <v>30</v>
      </c>
      <c r="F77" s="142">
        <f t="shared" si="21"/>
        <v>6000.3</v>
      </c>
      <c r="G77" s="142">
        <v>353.25</v>
      </c>
      <c r="H77" s="142">
        <v>15</v>
      </c>
      <c r="I77" s="142">
        <f t="shared" si="22"/>
        <v>5298.75</v>
      </c>
      <c r="J77" s="142">
        <v>353.25</v>
      </c>
      <c r="K77" s="142">
        <v>12</v>
      </c>
      <c r="L77" s="123">
        <f t="shared" si="23"/>
        <v>4239</v>
      </c>
      <c r="M77" s="123">
        <v>200.01</v>
      </c>
      <c r="N77" s="161">
        <v>12</v>
      </c>
      <c r="O77" s="123">
        <f t="shared" si="24"/>
        <v>2400.12</v>
      </c>
      <c r="P77" s="123">
        <v>200.01</v>
      </c>
      <c r="Q77" s="161">
        <v>6</v>
      </c>
      <c r="R77" s="123">
        <f t="shared" si="18"/>
        <v>1200.06</v>
      </c>
      <c r="S77" s="126">
        <f t="shared" si="19"/>
        <v>19138.23</v>
      </c>
      <c r="T77" s="133">
        <f t="shared" si="20"/>
        <v>19138.23</v>
      </c>
      <c r="U77" s="125"/>
    </row>
    <row r="78" ht="19" customHeight="1" spans="1:21">
      <c r="A78" s="125"/>
      <c r="B78" s="125">
        <v>25</v>
      </c>
      <c r="C78" s="130" t="s">
        <v>98</v>
      </c>
      <c r="D78" s="123">
        <f>117.07*0.6</f>
        <v>70.242</v>
      </c>
      <c r="E78" s="140">
        <v>30</v>
      </c>
      <c r="F78" s="130">
        <f t="shared" si="21"/>
        <v>2107.26</v>
      </c>
      <c r="G78" s="123">
        <f>117.07*0.6</f>
        <v>70.242</v>
      </c>
      <c r="H78" s="130">
        <v>15</v>
      </c>
      <c r="I78" s="130">
        <f t="shared" si="22"/>
        <v>1053.63</v>
      </c>
      <c r="J78" s="123">
        <f>117.07*0.6</f>
        <v>70.242</v>
      </c>
      <c r="K78" s="130">
        <v>12</v>
      </c>
      <c r="L78" s="123">
        <f t="shared" si="23"/>
        <v>842.904</v>
      </c>
      <c r="M78" s="123">
        <f>117.07*0.6</f>
        <v>70.242</v>
      </c>
      <c r="N78" s="161">
        <v>12</v>
      </c>
      <c r="O78" s="123">
        <f t="shared" si="24"/>
        <v>842.904</v>
      </c>
      <c r="P78" s="123">
        <f>117.07*0.6</f>
        <v>70.242</v>
      </c>
      <c r="Q78" s="161">
        <v>6</v>
      </c>
      <c r="R78" s="123">
        <f t="shared" si="18"/>
        <v>421.452</v>
      </c>
      <c r="S78" s="126">
        <f t="shared" si="19"/>
        <v>5268.15</v>
      </c>
      <c r="T78" s="133">
        <f t="shared" si="20"/>
        <v>5268.15</v>
      </c>
      <c r="U78" s="152"/>
    </row>
    <row r="79" ht="19" customHeight="1" spans="1:21">
      <c r="A79" s="157" t="s">
        <v>27</v>
      </c>
      <c r="B79" s="158"/>
      <c r="C79" s="159"/>
      <c r="D79" s="160">
        <f>SUM(D54:D78)</f>
        <v>11545.912</v>
      </c>
      <c r="E79" s="140">
        <v>30</v>
      </c>
      <c r="F79" s="130">
        <f t="shared" si="21"/>
        <v>346377.36</v>
      </c>
      <c r="G79" s="160">
        <f>SUM(G54:G78)</f>
        <v>24254.962</v>
      </c>
      <c r="H79" s="142">
        <v>15</v>
      </c>
      <c r="I79" s="130">
        <f t="shared" si="22"/>
        <v>363824.43</v>
      </c>
      <c r="J79" s="160">
        <f>SUM(J54:J78)</f>
        <v>29175.162</v>
      </c>
      <c r="K79" s="130">
        <v>12</v>
      </c>
      <c r="L79" s="123">
        <f t="shared" si="23"/>
        <v>350101.944</v>
      </c>
      <c r="M79" s="162">
        <f>SUM(M54:M78)</f>
        <v>12177.972</v>
      </c>
      <c r="N79" s="161">
        <v>12</v>
      </c>
      <c r="O79" s="123">
        <f t="shared" si="24"/>
        <v>146135.664</v>
      </c>
      <c r="P79" s="162">
        <f>SUM(P54:P78)</f>
        <v>11797.072</v>
      </c>
      <c r="Q79" s="161">
        <v>6</v>
      </c>
      <c r="R79" s="123">
        <f t="shared" si="18"/>
        <v>70782.432</v>
      </c>
      <c r="S79" s="126">
        <f t="shared" si="19"/>
        <v>1277221.83</v>
      </c>
      <c r="T79" s="133">
        <f t="shared" si="20"/>
        <v>1277221.83</v>
      </c>
      <c r="U79" s="160"/>
    </row>
    <row r="80" ht="19" customHeight="1" spans="1:21">
      <c r="A80" s="125" t="s">
        <v>99</v>
      </c>
      <c r="B80" s="125"/>
      <c r="C80" s="125"/>
      <c r="D80" s="160">
        <f>D79+D48+D39+D24+D17</f>
        <v>27478.834</v>
      </c>
      <c r="E80" s="140">
        <v>30</v>
      </c>
      <c r="F80" s="160">
        <f>F79+F48+F39+F24+F17</f>
        <v>824365.02</v>
      </c>
      <c r="G80" s="160">
        <f>G79+G48+G39+G24+G17</f>
        <v>45653.324</v>
      </c>
      <c r="H80" s="130">
        <v>15</v>
      </c>
      <c r="I80" s="160">
        <f>I79+I48+I39+I24+I17</f>
        <v>684799.86</v>
      </c>
      <c r="J80" s="160">
        <f>J79+J48+J39+J24+J17</f>
        <v>49572.644</v>
      </c>
      <c r="K80" s="130">
        <v>12</v>
      </c>
      <c r="L80" s="123">
        <f t="shared" si="23"/>
        <v>594871.728</v>
      </c>
      <c r="M80" s="162">
        <f>M79+M48+M39+M24+M17</f>
        <v>27611.174</v>
      </c>
      <c r="N80" s="161">
        <v>12</v>
      </c>
      <c r="O80" s="162">
        <f>O79+O48+O39+O24+O17</f>
        <v>331334.088</v>
      </c>
      <c r="P80" s="162">
        <f>P79+P48+P39+P24+P17</f>
        <v>23313.818</v>
      </c>
      <c r="Q80" s="161">
        <v>6</v>
      </c>
      <c r="R80" s="162">
        <f>R79+R48+R39+R24+R17</f>
        <v>139882.908</v>
      </c>
      <c r="S80" s="162">
        <f>S79+S48+S39+S24+S17</f>
        <v>2575253.604</v>
      </c>
      <c r="T80" s="162">
        <f>T79+T48+T39+T24+T17</f>
        <v>2569838.64</v>
      </c>
      <c r="U80" s="160"/>
    </row>
  </sheetData>
  <mergeCells count="57">
    <mergeCell ref="A1:U1"/>
    <mergeCell ref="A2:U2"/>
    <mergeCell ref="D3:R3"/>
    <mergeCell ref="D4:F4"/>
    <mergeCell ref="G4:I4"/>
    <mergeCell ref="J4:L4"/>
    <mergeCell ref="M4:O4"/>
    <mergeCell ref="P4:R4"/>
    <mergeCell ref="A17:C17"/>
    <mergeCell ref="A24:C24"/>
    <mergeCell ref="A25:U25"/>
    <mergeCell ref="A26:U26"/>
    <mergeCell ref="D27:R27"/>
    <mergeCell ref="D28:F28"/>
    <mergeCell ref="G28:I28"/>
    <mergeCell ref="J28:L28"/>
    <mergeCell ref="M28:O28"/>
    <mergeCell ref="P28:R28"/>
    <mergeCell ref="A39:C39"/>
    <mergeCell ref="A48:C48"/>
    <mergeCell ref="A49:U49"/>
    <mergeCell ref="A50:U50"/>
    <mergeCell ref="D51:R51"/>
    <mergeCell ref="D52:F52"/>
    <mergeCell ref="G52:I52"/>
    <mergeCell ref="J52:L52"/>
    <mergeCell ref="M52:O52"/>
    <mergeCell ref="P52:R52"/>
    <mergeCell ref="A79:C79"/>
    <mergeCell ref="A80:C80"/>
    <mergeCell ref="A3:A5"/>
    <mergeCell ref="A6:A16"/>
    <mergeCell ref="A18:A23"/>
    <mergeCell ref="A27:A29"/>
    <mergeCell ref="A30:A38"/>
    <mergeCell ref="A40:A47"/>
    <mergeCell ref="A51:A53"/>
    <mergeCell ref="A54:A78"/>
    <mergeCell ref="B3:B5"/>
    <mergeCell ref="B27:B29"/>
    <mergeCell ref="B51:B53"/>
    <mergeCell ref="C3:C5"/>
    <mergeCell ref="C27:C29"/>
    <mergeCell ref="C51:C53"/>
    <mergeCell ref="S3:S5"/>
    <mergeCell ref="S27:S29"/>
    <mergeCell ref="S51:S53"/>
    <mergeCell ref="T3:T5"/>
    <mergeCell ref="T27:T29"/>
    <mergeCell ref="T51:T53"/>
    <mergeCell ref="U3:U5"/>
    <mergeCell ref="U6:U16"/>
    <mergeCell ref="U18:U19"/>
    <mergeCell ref="U27:U29"/>
    <mergeCell ref="U30:U32"/>
    <mergeCell ref="U33:U38"/>
    <mergeCell ref="U51:U53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workbookViewId="0">
      <selection activeCell="A1" sqref="A1:W1"/>
    </sheetView>
  </sheetViews>
  <sheetFormatPr defaultColWidth="9" defaultRowHeight="15"/>
  <cols>
    <col min="1" max="1" width="4.10833333333333" style="44" customWidth="1"/>
    <col min="2" max="2" width="9.75" style="44" customWidth="1"/>
    <col min="3" max="3" width="9.125" style="44" customWidth="1"/>
    <col min="4" max="4" width="5.5" style="45" customWidth="1"/>
    <col min="5" max="5" width="9.33333333333333" style="44" customWidth="1"/>
    <col min="6" max="6" width="10.225" style="44" customWidth="1"/>
    <col min="7" max="7" width="5.875" style="44" customWidth="1"/>
    <col min="8" max="8" width="8.775" style="44" customWidth="1"/>
    <col min="9" max="9" width="9" style="44" customWidth="1"/>
    <col min="10" max="10" width="6.25" style="44" customWidth="1"/>
    <col min="11" max="11" width="9.89166666666667" style="44" customWidth="1"/>
    <col min="12" max="12" width="9.5" style="44" customWidth="1"/>
    <col min="13" max="13" width="5.875" style="44" customWidth="1"/>
    <col min="14" max="14" width="12" style="44" customWidth="1"/>
    <col min="15" max="15" width="9.375" style="44"/>
    <col min="16" max="16" width="6.875" style="44" customWidth="1"/>
    <col min="17" max="17" width="9.375" style="44"/>
    <col min="18" max="18" width="7" style="44" customWidth="1"/>
    <col min="19" max="19" width="6" style="44" customWidth="1"/>
    <col min="20" max="20" width="6.25" style="44" customWidth="1"/>
    <col min="21" max="22" width="9.875" style="44" customWidth="1"/>
    <col min="23" max="23" width="10.5" style="44" customWidth="1"/>
    <col min="24" max="24" width="10.375" style="44"/>
    <col min="25" max="16384" width="9" style="44"/>
  </cols>
  <sheetData>
    <row r="1" s="44" customFormat="1" ht="35" customHeight="1" spans="1:23">
      <c r="A1" s="46" t="s">
        <v>100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="44" customFormat="1" ht="37" customHeight="1" spans="1:23">
      <c r="A2" s="98" t="s">
        <v>101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</row>
    <row r="3" s="44" customFormat="1" ht="25" customHeight="1" spans="1:23">
      <c r="A3" s="99" t="s">
        <v>31</v>
      </c>
      <c r="B3" s="99" t="s">
        <v>32</v>
      </c>
      <c r="C3" s="100" t="s">
        <v>5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8"/>
      <c r="U3" s="99" t="s">
        <v>6</v>
      </c>
      <c r="V3" s="99" t="s">
        <v>7</v>
      </c>
      <c r="W3" s="109" t="s">
        <v>8</v>
      </c>
    </row>
    <row r="4" s="44" customFormat="1" ht="25" customHeight="1" spans="1:23">
      <c r="A4" s="99"/>
      <c r="B4" s="99"/>
      <c r="C4" s="99" t="s">
        <v>9</v>
      </c>
      <c r="D4" s="99"/>
      <c r="E4" s="99"/>
      <c r="F4" s="99" t="s">
        <v>10</v>
      </c>
      <c r="G4" s="99"/>
      <c r="H4" s="99"/>
      <c r="I4" s="99" t="s">
        <v>11</v>
      </c>
      <c r="J4" s="99"/>
      <c r="K4" s="99"/>
      <c r="L4" s="102" t="s">
        <v>12</v>
      </c>
      <c r="M4" s="107"/>
      <c r="N4" s="102"/>
      <c r="O4" s="102" t="s">
        <v>13</v>
      </c>
      <c r="P4" s="107"/>
      <c r="Q4" s="102"/>
      <c r="R4" s="99" t="s">
        <v>102</v>
      </c>
      <c r="S4" s="99"/>
      <c r="T4" s="99"/>
      <c r="U4" s="102"/>
      <c r="V4" s="99"/>
      <c r="W4" s="110"/>
    </row>
    <row r="5" s="44" customFormat="1" ht="25" customHeight="1" spans="1:23">
      <c r="A5" s="99"/>
      <c r="B5" s="99"/>
      <c r="C5" s="102" t="s">
        <v>14</v>
      </c>
      <c r="D5" s="102" t="s">
        <v>15</v>
      </c>
      <c r="E5" s="102" t="s">
        <v>33</v>
      </c>
      <c r="F5" s="102" t="s">
        <v>14</v>
      </c>
      <c r="G5" s="102" t="s">
        <v>15</v>
      </c>
      <c r="H5" s="102" t="s">
        <v>33</v>
      </c>
      <c r="I5" s="102" t="s">
        <v>14</v>
      </c>
      <c r="J5" s="102" t="s">
        <v>15</v>
      </c>
      <c r="K5" s="102" t="s">
        <v>33</v>
      </c>
      <c r="L5" s="102" t="s">
        <v>14</v>
      </c>
      <c r="M5" s="102" t="s">
        <v>15</v>
      </c>
      <c r="N5" s="102" t="s">
        <v>33</v>
      </c>
      <c r="O5" s="102" t="s">
        <v>14</v>
      </c>
      <c r="P5" s="102" t="s">
        <v>15</v>
      </c>
      <c r="Q5" s="102" t="s">
        <v>33</v>
      </c>
      <c r="R5" s="102" t="s">
        <v>14</v>
      </c>
      <c r="S5" s="102" t="s">
        <v>15</v>
      </c>
      <c r="T5" s="102" t="s">
        <v>33</v>
      </c>
      <c r="U5" s="102"/>
      <c r="V5" s="99"/>
      <c r="W5" s="111"/>
    </row>
    <row r="6" s="44" customFormat="1" ht="25" customHeight="1" spans="1:23">
      <c r="A6" s="103">
        <v>1</v>
      </c>
      <c r="B6" s="103" t="s">
        <v>103</v>
      </c>
      <c r="C6" s="104">
        <v>1135.99</v>
      </c>
      <c r="D6" s="12">
        <v>30</v>
      </c>
      <c r="E6" s="12">
        <f t="shared" ref="E6:E19" si="0">C6*D6</f>
        <v>34079.7</v>
      </c>
      <c r="F6" s="104">
        <v>327.54</v>
      </c>
      <c r="G6" s="12">
        <v>15</v>
      </c>
      <c r="H6" s="12">
        <f t="shared" ref="H6:H19" si="1">F6*G6</f>
        <v>4913.1</v>
      </c>
      <c r="I6" s="104">
        <v>327.54</v>
      </c>
      <c r="J6" s="12">
        <v>12</v>
      </c>
      <c r="K6" s="12">
        <f t="shared" ref="K6:K19" si="2">I6*J6</f>
        <v>3930.48</v>
      </c>
      <c r="L6" s="104">
        <v>141.95</v>
      </c>
      <c r="M6" s="12">
        <v>12</v>
      </c>
      <c r="N6" s="12">
        <f t="shared" ref="N6:N19" si="3">L6*M6</f>
        <v>1703.4</v>
      </c>
      <c r="O6" s="104">
        <v>141.95</v>
      </c>
      <c r="P6" s="12">
        <v>6</v>
      </c>
      <c r="Q6" s="12">
        <f t="shared" ref="Q6:Q19" si="4">O6*P6</f>
        <v>851.7</v>
      </c>
      <c r="R6" s="12"/>
      <c r="S6" s="12"/>
      <c r="T6" s="12"/>
      <c r="U6" s="104">
        <f>E6+H6+K6+N6+Q6</f>
        <v>45478.38</v>
      </c>
      <c r="V6" s="112">
        <f>U6*857841.67/893211.99</f>
        <v>43677.4806931271</v>
      </c>
      <c r="W6" s="113"/>
    </row>
    <row r="7" s="44" customFormat="1" ht="25" customHeight="1" spans="1:23">
      <c r="A7" s="103">
        <v>2</v>
      </c>
      <c r="B7" s="103" t="s">
        <v>104</v>
      </c>
      <c r="C7" s="104">
        <v>2245.33</v>
      </c>
      <c r="D7" s="12">
        <v>30</v>
      </c>
      <c r="E7" s="12">
        <f t="shared" si="0"/>
        <v>67359.9</v>
      </c>
      <c r="F7" s="104">
        <v>2886.14</v>
      </c>
      <c r="G7" s="12">
        <v>15</v>
      </c>
      <c r="H7" s="12">
        <f t="shared" si="1"/>
        <v>43292.1</v>
      </c>
      <c r="I7" s="104">
        <v>2886.14</v>
      </c>
      <c r="J7" s="12">
        <v>12</v>
      </c>
      <c r="K7" s="12">
        <f t="shared" si="2"/>
        <v>34633.68</v>
      </c>
      <c r="L7" s="104">
        <v>1944.12</v>
      </c>
      <c r="M7" s="12">
        <v>12</v>
      </c>
      <c r="N7" s="12">
        <f t="shared" si="3"/>
        <v>23329.44</v>
      </c>
      <c r="O7" s="104">
        <v>1944.12</v>
      </c>
      <c r="P7" s="12">
        <v>6</v>
      </c>
      <c r="Q7" s="12">
        <f t="shared" si="4"/>
        <v>11664.72</v>
      </c>
      <c r="R7" s="12">
        <v>153</v>
      </c>
      <c r="S7" s="12">
        <v>20</v>
      </c>
      <c r="T7" s="12">
        <f>R7*20</f>
        <v>3060</v>
      </c>
      <c r="U7" s="104">
        <f>E7+H7+K7+N7+Q7+T7</f>
        <v>183339.84</v>
      </c>
      <c r="V7" s="112">
        <f t="shared" ref="V7:V20" si="5">U7*857841.67/893211.99</f>
        <v>176079.761897434</v>
      </c>
      <c r="W7" s="113"/>
    </row>
    <row r="8" s="44" customFormat="1" ht="25" customHeight="1" spans="1:23">
      <c r="A8" s="103">
        <v>3</v>
      </c>
      <c r="B8" s="103" t="s">
        <v>105</v>
      </c>
      <c r="C8" s="104">
        <v>1889.89</v>
      </c>
      <c r="D8" s="12">
        <v>30</v>
      </c>
      <c r="E8" s="12">
        <f t="shared" si="0"/>
        <v>56696.7</v>
      </c>
      <c r="F8" s="104">
        <v>2015.51</v>
      </c>
      <c r="G8" s="12">
        <v>15</v>
      </c>
      <c r="H8" s="12">
        <f t="shared" si="1"/>
        <v>30232.65</v>
      </c>
      <c r="I8" s="104">
        <v>2015.51</v>
      </c>
      <c r="J8" s="12">
        <v>12</v>
      </c>
      <c r="K8" s="12">
        <f t="shared" si="2"/>
        <v>24186.12</v>
      </c>
      <c r="L8" s="104">
        <v>1889.89</v>
      </c>
      <c r="M8" s="12">
        <v>12</v>
      </c>
      <c r="N8" s="12">
        <f t="shared" si="3"/>
        <v>22678.68</v>
      </c>
      <c r="O8" s="104">
        <v>1889.89</v>
      </c>
      <c r="P8" s="12">
        <v>6</v>
      </c>
      <c r="Q8" s="12">
        <f t="shared" si="4"/>
        <v>11339.34</v>
      </c>
      <c r="R8" s="12"/>
      <c r="S8" s="12"/>
      <c r="T8" s="12"/>
      <c r="U8" s="104">
        <f>E8+H8+K8+N8+Q8+T8</f>
        <v>145133.49</v>
      </c>
      <c r="V8" s="112">
        <f t="shared" si="5"/>
        <v>139386.345938469</v>
      </c>
      <c r="W8" s="113"/>
    </row>
    <row r="9" s="44" customFormat="1" ht="25" customHeight="1" spans="1:23">
      <c r="A9" s="103">
        <v>4</v>
      </c>
      <c r="B9" s="103" t="s">
        <v>106</v>
      </c>
      <c r="C9" s="104"/>
      <c r="D9" s="12"/>
      <c r="E9" s="12"/>
      <c r="F9" s="104"/>
      <c r="G9" s="12"/>
      <c r="H9" s="12"/>
      <c r="I9" s="104">
        <v>535.23</v>
      </c>
      <c r="J9" s="12">
        <v>12</v>
      </c>
      <c r="K9" s="12">
        <f t="shared" si="2"/>
        <v>6422.76</v>
      </c>
      <c r="L9" s="104"/>
      <c r="M9" s="12"/>
      <c r="N9" s="12"/>
      <c r="O9" s="104"/>
      <c r="P9" s="12"/>
      <c r="Q9" s="12"/>
      <c r="R9" s="12"/>
      <c r="S9" s="12"/>
      <c r="T9" s="12"/>
      <c r="U9" s="104">
        <f t="shared" ref="U8:U20" si="6">E9+H9+K9+N9+Q9+T9</f>
        <v>6422.76</v>
      </c>
      <c r="V9" s="112">
        <f t="shared" si="5"/>
        <v>6168.42499439489</v>
      </c>
      <c r="W9" s="113"/>
    </row>
    <row r="10" s="44" customFormat="1" ht="25" customHeight="1" spans="1:23">
      <c r="A10" s="103">
        <v>5</v>
      </c>
      <c r="B10" s="103" t="s">
        <v>107</v>
      </c>
      <c r="C10" s="12">
        <v>1035.46</v>
      </c>
      <c r="D10" s="12">
        <v>30</v>
      </c>
      <c r="E10" s="12">
        <f t="shared" si="0"/>
        <v>31063.8</v>
      </c>
      <c r="F10" s="12">
        <v>1242.36</v>
      </c>
      <c r="G10" s="12">
        <v>15</v>
      </c>
      <c r="H10" s="12">
        <f t="shared" si="1"/>
        <v>18635.4</v>
      </c>
      <c r="I10" s="12">
        <v>1242.36</v>
      </c>
      <c r="J10" s="12">
        <v>12</v>
      </c>
      <c r="K10" s="12">
        <f t="shared" si="2"/>
        <v>14908.32</v>
      </c>
      <c r="L10" s="12">
        <v>1035.46</v>
      </c>
      <c r="M10" s="12">
        <v>12</v>
      </c>
      <c r="N10" s="12">
        <f t="shared" si="3"/>
        <v>12425.52</v>
      </c>
      <c r="O10" s="12">
        <v>1035.46</v>
      </c>
      <c r="P10" s="12">
        <v>6</v>
      </c>
      <c r="Q10" s="12">
        <f t="shared" si="4"/>
        <v>6212.76</v>
      </c>
      <c r="R10" s="12"/>
      <c r="S10" s="12"/>
      <c r="T10" s="12"/>
      <c r="U10" s="104">
        <f t="shared" si="6"/>
        <v>83245.8</v>
      </c>
      <c r="V10" s="112">
        <f t="shared" si="5"/>
        <v>79949.3478502074</v>
      </c>
      <c r="W10" s="113"/>
    </row>
    <row r="11" s="44" customFormat="1" ht="25" customHeight="1" spans="1:23">
      <c r="A11" s="103">
        <v>6</v>
      </c>
      <c r="B11" s="103" t="s">
        <v>108</v>
      </c>
      <c r="C11" s="12">
        <v>1907.45</v>
      </c>
      <c r="D11" s="12">
        <v>30</v>
      </c>
      <c r="E11" s="12">
        <f t="shared" si="0"/>
        <v>57223.5</v>
      </c>
      <c r="F11" s="12">
        <v>2210.67</v>
      </c>
      <c r="G11" s="12">
        <v>15</v>
      </c>
      <c r="H11" s="12">
        <f t="shared" si="1"/>
        <v>33160.05</v>
      </c>
      <c r="I11" s="12">
        <v>2287.06</v>
      </c>
      <c r="J11" s="12">
        <v>12</v>
      </c>
      <c r="K11" s="12">
        <f t="shared" si="2"/>
        <v>27444.72</v>
      </c>
      <c r="L11" s="12">
        <v>1919.77</v>
      </c>
      <c r="M11" s="12">
        <v>12</v>
      </c>
      <c r="N11" s="12">
        <f t="shared" si="3"/>
        <v>23037.24</v>
      </c>
      <c r="O11" s="12">
        <v>2065.91</v>
      </c>
      <c r="P11" s="12">
        <v>6</v>
      </c>
      <c r="Q11" s="12">
        <f t="shared" si="4"/>
        <v>12395.46</v>
      </c>
      <c r="R11" s="12"/>
      <c r="S11" s="12"/>
      <c r="T11" s="12"/>
      <c r="U11" s="104">
        <f t="shared" si="6"/>
        <v>153260.97</v>
      </c>
      <c r="V11" s="112">
        <f t="shared" si="5"/>
        <v>147191.985690452</v>
      </c>
      <c r="W11" s="113"/>
    </row>
    <row r="12" s="44" customFormat="1" ht="57" customHeight="1" spans="1:23">
      <c r="A12" s="103">
        <v>7</v>
      </c>
      <c r="B12" s="103" t="s">
        <v>109</v>
      </c>
      <c r="C12" s="12">
        <v>1224.42</v>
      </c>
      <c r="D12" s="12">
        <v>30</v>
      </c>
      <c r="E12" s="12">
        <f t="shared" si="0"/>
        <v>36732.6</v>
      </c>
      <c r="F12" s="12">
        <v>1224.42</v>
      </c>
      <c r="G12" s="12">
        <v>15</v>
      </c>
      <c r="H12" s="12">
        <f t="shared" si="1"/>
        <v>18366.3</v>
      </c>
      <c r="I12" s="12">
        <v>1224.42</v>
      </c>
      <c r="J12" s="12">
        <v>12</v>
      </c>
      <c r="K12" s="12">
        <f t="shared" si="2"/>
        <v>14693.04</v>
      </c>
      <c r="L12" s="12">
        <v>1224.42</v>
      </c>
      <c r="M12" s="12">
        <v>12</v>
      </c>
      <c r="N12" s="12">
        <f t="shared" si="3"/>
        <v>14693.04</v>
      </c>
      <c r="O12" s="12">
        <v>1224.42</v>
      </c>
      <c r="P12" s="12">
        <v>6</v>
      </c>
      <c r="Q12" s="12">
        <f t="shared" si="4"/>
        <v>7346.52</v>
      </c>
      <c r="R12" s="12"/>
      <c r="S12" s="12"/>
      <c r="T12" s="12"/>
      <c r="U12" s="104">
        <f t="shared" si="6"/>
        <v>91831.5</v>
      </c>
      <c r="V12" s="112">
        <f t="shared" si="5"/>
        <v>88195.0625389668</v>
      </c>
      <c r="W12" s="114"/>
    </row>
    <row r="13" s="44" customFormat="1" ht="25" customHeight="1" spans="1:23">
      <c r="A13" s="103">
        <v>8</v>
      </c>
      <c r="B13" s="103" t="s">
        <v>110</v>
      </c>
      <c r="C13" s="12">
        <v>126</v>
      </c>
      <c r="D13" s="12">
        <v>30</v>
      </c>
      <c r="E13" s="12">
        <f t="shared" si="0"/>
        <v>3780</v>
      </c>
      <c r="F13" s="12">
        <v>126</v>
      </c>
      <c r="G13" s="12">
        <v>15</v>
      </c>
      <c r="H13" s="12">
        <f t="shared" si="1"/>
        <v>1890</v>
      </c>
      <c r="I13" s="12">
        <v>126</v>
      </c>
      <c r="J13" s="12">
        <v>12</v>
      </c>
      <c r="K13" s="12">
        <f t="shared" si="2"/>
        <v>1512</v>
      </c>
      <c r="L13" s="12">
        <v>126</v>
      </c>
      <c r="M13" s="12">
        <v>12</v>
      </c>
      <c r="N13" s="12">
        <f t="shared" si="3"/>
        <v>1512</v>
      </c>
      <c r="O13" s="12">
        <v>126</v>
      </c>
      <c r="P13" s="12">
        <v>6</v>
      </c>
      <c r="Q13" s="12">
        <f t="shared" si="4"/>
        <v>756</v>
      </c>
      <c r="R13" s="12"/>
      <c r="S13" s="12"/>
      <c r="T13" s="12"/>
      <c r="U13" s="104">
        <f t="shared" si="6"/>
        <v>9450</v>
      </c>
      <c r="V13" s="112">
        <f t="shared" si="5"/>
        <v>9075.78925524723</v>
      </c>
      <c r="W13" s="113"/>
    </row>
    <row r="14" s="44" customFormat="1" ht="25" customHeight="1" spans="1:23">
      <c r="A14" s="103">
        <v>9</v>
      </c>
      <c r="B14" s="103" t="s">
        <v>111</v>
      </c>
      <c r="C14" s="12">
        <v>360</v>
      </c>
      <c r="D14" s="12">
        <v>30</v>
      </c>
      <c r="E14" s="12">
        <f t="shared" si="0"/>
        <v>10800</v>
      </c>
      <c r="F14" s="12">
        <v>360</v>
      </c>
      <c r="G14" s="12">
        <v>15</v>
      </c>
      <c r="H14" s="12">
        <f t="shared" si="1"/>
        <v>5400</v>
      </c>
      <c r="I14" s="12">
        <v>360</v>
      </c>
      <c r="J14" s="12">
        <v>12</v>
      </c>
      <c r="K14" s="12">
        <f t="shared" si="2"/>
        <v>4320</v>
      </c>
      <c r="L14" s="12">
        <v>360</v>
      </c>
      <c r="M14" s="12">
        <v>12</v>
      </c>
      <c r="N14" s="12">
        <f t="shared" si="3"/>
        <v>4320</v>
      </c>
      <c r="O14" s="12">
        <v>360</v>
      </c>
      <c r="P14" s="12">
        <v>6</v>
      </c>
      <c r="Q14" s="12">
        <f t="shared" si="4"/>
        <v>2160</v>
      </c>
      <c r="R14" s="12"/>
      <c r="S14" s="12"/>
      <c r="T14" s="12"/>
      <c r="U14" s="104">
        <f t="shared" si="6"/>
        <v>27000</v>
      </c>
      <c r="V14" s="112">
        <f t="shared" si="5"/>
        <v>25930.8264435635</v>
      </c>
      <c r="W14" s="113"/>
    </row>
    <row r="15" ht="25" customHeight="1" spans="1:23">
      <c r="A15" s="103">
        <v>10</v>
      </c>
      <c r="B15" s="103" t="s">
        <v>112</v>
      </c>
      <c r="C15" s="12">
        <v>160.75</v>
      </c>
      <c r="D15" s="12">
        <v>30</v>
      </c>
      <c r="E15" s="12">
        <f t="shared" si="0"/>
        <v>4822.5</v>
      </c>
      <c r="F15" s="12">
        <v>160.75</v>
      </c>
      <c r="G15" s="12">
        <v>15</v>
      </c>
      <c r="H15" s="12">
        <f t="shared" si="1"/>
        <v>2411.25</v>
      </c>
      <c r="I15" s="12">
        <v>160.75</v>
      </c>
      <c r="J15" s="12">
        <v>12</v>
      </c>
      <c r="K15" s="12">
        <f t="shared" si="2"/>
        <v>1929</v>
      </c>
      <c r="L15" s="12">
        <v>160.75</v>
      </c>
      <c r="M15" s="12">
        <v>12</v>
      </c>
      <c r="N15" s="12">
        <f t="shared" si="3"/>
        <v>1929</v>
      </c>
      <c r="O15" s="12">
        <v>160.75</v>
      </c>
      <c r="P15" s="12">
        <v>6</v>
      </c>
      <c r="Q15" s="12">
        <f t="shared" si="4"/>
        <v>964.5</v>
      </c>
      <c r="R15" s="12"/>
      <c r="S15" s="12"/>
      <c r="T15" s="12"/>
      <c r="U15" s="104">
        <f t="shared" si="6"/>
        <v>12056.25</v>
      </c>
      <c r="V15" s="112">
        <f t="shared" si="5"/>
        <v>11578.8343077857</v>
      </c>
      <c r="W15" s="113"/>
    </row>
    <row r="16" ht="25" customHeight="1" spans="1:23">
      <c r="A16" s="103">
        <v>11</v>
      </c>
      <c r="B16" s="103" t="s">
        <v>113</v>
      </c>
      <c r="C16" s="12">
        <v>504</v>
      </c>
      <c r="D16" s="12">
        <v>30</v>
      </c>
      <c r="E16" s="12">
        <f t="shared" si="0"/>
        <v>15120</v>
      </c>
      <c r="F16" s="12">
        <v>504</v>
      </c>
      <c r="G16" s="12">
        <v>15</v>
      </c>
      <c r="H16" s="12">
        <f t="shared" si="1"/>
        <v>7560</v>
      </c>
      <c r="I16" s="12">
        <v>504</v>
      </c>
      <c r="J16" s="12">
        <v>12</v>
      </c>
      <c r="K16" s="12">
        <f t="shared" si="2"/>
        <v>6048</v>
      </c>
      <c r="L16" s="12">
        <v>504</v>
      </c>
      <c r="M16" s="12">
        <v>12</v>
      </c>
      <c r="N16" s="12">
        <f t="shared" si="3"/>
        <v>6048</v>
      </c>
      <c r="O16" s="12">
        <v>504</v>
      </c>
      <c r="P16" s="12">
        <v>6</v>
      </c>
      <c r="Q16" s="12">
        <f t="shared" si="4"/>
        <v>3024</v>
      </c>
      <c r="R16" s="12"/>
      <c r="S16" s="12"/>
      <c r="T16" s="12"/>
      <c r="U16" s="104">
        <f t="shared" si="6"/>
        <v>37800</v>
      </c>
      <c r="V16" s="112">
        <f t="shared" si="5"/>
        <v>36303.1570209889</v>
      </c>
      <c r="W16" s="113"/>
    </row>
    <row r="17" ht="25" customHeight="1" spans="1:23">
      <c r="A17" s="103">
        <v>12</v>
      </c>
      <c r="B17" s="103" t="s">
        <v>114</v>
      </c>
      <c r="C17" s="12">
        <v>200</v>
      </c>
      <c r="D17" s="12">
        <v>30</v>
      </c>
      <c r="E17" s="12">
        <f t="shared" si="0"/>
        <v>6000</v>
      </c>
      <c r="F17" s="12">
        <v>200</v>
      </c>
      <c r="G17" s="12">
        <v>15</v>
      </c>
      <c r="H17" s="12">
        <f t="shared" si="1"/>
        <v>3000</v>
      </c>
      <c r="I17" s="12">
        <v>200</v>
      </c>
      <c r="J17" s="12">
        <v>12</v>
      </c>
      <c r="K17" s="12">
        <f t="shared" si="2"/>
        <v>2400</v>
      </c>
      <c r="L17" s="12">
        <v>200</v>
      </c>
      <c r="M17" s="12">
        <v>12</v>
      </c>
      <c r="N17" s="12">
        <f t="shared" si="3"/>
        <v>2400</v>
      </c>
      <c r="O17" s="12">
        <v>200</v>
      </c>
      <c r="P17" s="12">
        <v>6</v>
      </c>
      <c r="Q17" s="12">
        <f t="shared" si="4"/>
        <v>1200</v>
      </c>
      <c r="R17" s="12"/>
      <c r="S17" s="12"/>
      <c r="T17" s="12"/>
      <c r="U17" s="104">
        <f t="shared" si="6"/>
        <v>15000</v>
      </c>
      <c r="V17" s="112">
        <f t="shared" si="5"/>
        <v>14406.0146908686</v>
      </c>
      <c r="W17" s="113"/>
    </row>
    <row r="18" ht="25" customHeight="1" spans="1:23">
      <c r="A18" s="103">
        <v>13</v>
      </c>
      <c r="B18" s="103" t="s">
        <v>115</v>
      </c>
      <c r="C18" s="12">
        <v>746.94</v>
      </c>
      <c r="D18" s="12">
        <v>30</v>
      </c>
      <c r="E18" s="12">
        <f t="shared" si="0"/>
        <v>22408.2</v>
      </c>
      <c r="F18" s="12">
        <v>746.94</v>
      </c>
      <c r="G18" s="12">
        <v>15</v>
      </c>
      <c r="H18" s="12">
        <f t="shared" si="1"/>
        <v>11204.1</v>
      </c>
      <c r="I18" s="12">
        <v>746.94</v>
      </c>
      <c r="J18" s="12">
        <v>12</v>
      </c>
      <c r="K18" s="12">
        <f t="shared" si="2"/>
        <v>8963.28</v>
      </c>
      <c r="L18" s="12">
        <v>746.94</v>
      </c>
      <c r="M18" s="12">
        <v>12</v>
      </c>
      <c r="N18" s="12">
        <f t="shared" si="3"/>
        <v>8963.28</v>
      </c>
      <c r="O18" s="12">
        <v>746.94</v>
      </c>
      <c r="P18" s="12">
        <v>6</v>
      </c>
      <c r="Q18" s="12">
        <f t="shared" si="4"/>
        <v>4481.64</v>
      </c>
      <c r="R18" s="12"/>
      <c r="S18" s="12"/>
      <c r="T18" s="12"/>
      <c r="U18" s="104">
        <f t="shared" si="6"/>
        <v>56020.5</v>
      </c>
      <c r="V18" s="112">
        <f t="shared" si="5"/>
        <v>53802.1430659871</v>
      </c>
      <c r="W18" s="113"/>
    </row>
    <row r="19" ht="25" customHeight="1" spans="1:23">
      <c r="A19" s="103">
        <v>14</v>
      </c>
      <c r="B19" s="103" t="s">
        <v>116</v>
      </c>
      <c r="C19" s="12">
        <v>362.3</v>
      </c>
      <c r="D19" s="12">
        <v>30</v>
      </c>
      <c r="E19" s="12">
        <f t="shared" si="0"/>
        <v>10869</v>
      </c>
      <c r="F19" s="12">
        <v>362.3</v>
      </c>
      <c r="G19" s="12">
        <v>15</v>
      </c>
      <c r="H19" s="12">
        <f t="shared" si="1"/>
        <v>5434.5</v>
      </c>
      <c r="I19" s="12">
        <v>362.3</v>
      </c>
      <c r="J19" s="12">
        <v>12</v>
      </c>
      <c r="K19" s="12">
        <f t="shared" si="2"/>
        <v>4347.6</v>
      </c>
      <c r="L19" s="12">
        <v>362.3</v>
      </c>
      <c r="M19" s="12">
        <v>12</v>
      </c>
      <c r="N19" s="12">
        <f t="shared" si="3"/>
        <v>4347.6</v>
      </c>
      <c r="O19" s="12">
        <v>362.3</v>
      </c>
      <c r="P19" s="12">
        <v>6</v>
      </c>
      <c r="Q19" s="12">
        <f t="shared" si="4"/>
        <v>2173.8</v>
      </c>
      <c r="R19" s="12"/>
      <c r="S19" s="12"/>
      <c r="T19" s="12"/>
      <c r="U19" s="104">
        <f t="shared" si="6"/>
        <v>27172.5</v>
      </c>
      <c r="V19" s="112">
        <f t="shared" si="5"/>
        <v>26096.4956125085</v>
      </c>
      <c r="W19" s="113"/>
    </row>
    <row r="20" ht="25" customHeight="1" spans="1:23">
      <c r="A20" s="103" t="s">
        <v>27</v>
      </c>
      <c r="B20" s="103"/>
      <c r="C20" s="12">
        <f>SUM(C6:C19)</f>
        <v>11898.53</v>
      </c>
      <c r="D20" s="12">
        <v>30</v>
      </c>
      <c r="E20" s="12">
        <f>SUM(E6:E19)</f>
        <v>356955.9</v>
      </c>
      <c r="F20" s="12">
        <f>SUM(F6:F19)</f>
        <v>12366.63</v>
      </c>
      <c r="G20" s="12">
        <v>15</v>
      </c>
      <c r="H20" s="12">
        <f>SUM(H6:H19)</f>
        <v>185499.45</v>
      </c>
      <c r="I20" s="12">
        <f>SUM(I6:I19)</f>
        <v>12978.25</v>
      </c>
      <c r="J20" s="12">
        <v>12</v>
      </c>
      <c r="K20" s="12">
        <f>SUM(K6:K19)</f>
        <v>155739</v>
      </c>
      <c r="L20" s="106">
        <f>SUM(L6:L19)</f>
        <v>10615.6</v>
      </c>
      <c r="M20" s="12">
        <v>12</v>
      </c>
      <c r="N20" s="103">
        <f>SUM(N6:N19)</f>
        <v>127387.2</v>
      </c>
      <c r="O20" s="12">
        <f>SUM(O6:O19)</f>
        <v>10761.74</v>
      </c>
      <c r="P20" s="12">
        <v>6</v>
      </c>
      <c r="Q20" s="12">
        <f>SUM(Q6:Q19)</f>
        <v>64570.44</v>
      </c>
      <c r="R20" s="12">
        <f>SUM(R7:R19)</f>
        <v>153</v>
      </c>
      <c r="S20" s="12">
        <f>SUM(S7:S19)</f>
        <v>20</v>
      </c>
      <c r="T20" s="12">
        <f>SUM(T7:T19)</f>
        <v>3060</v>
      </c>
      <c r="U20" s="104">
        <f t="shared" si="6"/>
        <v>893211.99</v>
      </c>
      <c r="V20" s="112">
        <f t="shared" si="5"/>
        <v>857841.67</v>
      </c>
      <c r="W20" s="113"/>
    </row>
    <row r="21" ht="14.25" spans="3:13"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</sheetData>
  <mergeCells count="15">
    <mergeCell ref="A1:W1"/>
    <mergeCell ref="A2:W2"/>
    <mergeCell ref="C3:T3"/>
    <mergeCell ref="C4:E4"/>
    <mergeCell ref="F4:H4"/>
    <mergeCell ref="I4:K4"/>
    <mergeCell ref="L4:N4"/>
    <mergeCell ref="O4:Q4"/>
    <mergeCell ref="R4:T4"/>
    <mergeCell ref="A20:B20"/>
    <mergeCell ref="A3:A5"/>
    <mergeCell ref="B3:B5"/>
    <mergeCell ref="U3:U5"/>
    <mergeCell ref="V3:V5"/>
    <mergeCell ref="W3:W5"/>
  </mergeCells>
  <printOptions horizontalCentered="1" verticalCentered="1"/>
  <pageMargins left="0.751388888888889" right="0.751388888888889" top="1" bottom="1" header="0.5" footer="0.5"/>
  <pageSetup paperSize="9" scale="6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"/>
  <sheetViews>
    <sheetView workbookViewId="0">
      <selection activeCell="A2" sqref="A2:T2"/>
    </sheetView>
  </sheetViews>
  <sheetFormatPr defaultColWidth="9" defaultRowHeight="14.25"/>
  <cols>
    <col min="1" max="1" width="3" style="44" customWidth="1"/>
    <col min="2" max="2" width="7.44166666666667" style="44" customWidth="1"/>
    <col min="3" max="3" width="7.66666666666667" style="44" customWidth="1"/>
    <col min="4" max="4" width="5" style="44" customWidth="1"/>
    <col min="5" max="5" width="8.66666666666667" style="44" customWidth="1"/>
    <col min="6" max="6" width="8.55833333333333" style="44" customWidth="1"/>
    <col min="7" max="7" width="5.33333333333333" style="44" customWidth="1"/>
    <col min="8" max="8" width="10.3333333333333" style="44" customWidth="1"/>
    <col min="9" max="9" width="9.10833333333333" style="44" customWidth="1"/>
    <col min="10" max="10" width="6" style="44" customWidth="1"/>
    <col min="11" max="11" width="9.775" style="44" customWidth="1"/>
    <col min="12" max="12" width="7.89166666666667" style="44" customWidth="1"/>
    <col min="13" max="13" width="6.44166666666667" style="44" customWidth="1"/>
    <col min="14" max="15" width="9.775" style="44" customWidth="1"/>
    <col min="16" max="16" width="5.89166666666667" style="44" customWidth="1"/>
    <col min="17" max="17" width="9" style="44" customWidth="1"/>
    <col min="18" max="18" width="9.10833333333333" style="44" customWidth="1"/>
    <col min="19" max="19" width="9.55833333333333" style="44" customWidth="1"/>
    <col min="20" max="20" width="6.225" style="44" customWidth="1"/>
    <col min="21" max="16384" width="9" style="44"/>
  </cols>
  <sheetData>
    <row r="1" s="44" customFormat="1" ht="66" customHeight="1" spans="1:20">
      <c r="A1" s="46" t="s">
        <v>117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="44" customFormat="1" ht="37" customHeight="1" spans="1:20">
      <c r="A2" s="47" t="s">
        <v>118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="44" customFormat="1" ht="20" customHeight="1" spans="1:23">
      <c r="A3" s="82" t="s">
        <v>3</v>
      </c>
      <c r="B3" s="82" t="s">
        <v>4</v>
      </c>
      <c r="C3" s="83" t="s">
        <v>5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2" t="s">
        <v>6</v>
      </c>
      <c r="S3" s="93" t="s">
        <v>7</v>
      </c>
      <c r="T3" s="94" t="s">
        <v>8</v>
      </c>
      <c r="W3" s="45"/>
    </row>
    <row r="4" s="44" customFormat="1" ht="20" customHeight="1" spans="1:20">
      <c r="A4" s="82"/>
      <c r="B4" s="85"/>
      <c r="C4" s="82" t="s">
        <v>10</v>
      </c>
      <c r="D4" s="82"/>
      <c r="E4" s="82"/>
      <c r="F4" s="82" t="s">
        <v>11</v>
      </c>
      <c r="G4" s="82"/>
      <c r="H4" s="82"/>
      <c r="I4" s="85" t="s">
        <v>9</v>
      </c>
      <c r="J4" s="85"/>
      <c r="K4" s="85"/>
      <c r="L4" s="83" t="s">
        <v>12</v>
      </c>
      <c r="M4" s="84"/>
      <c r="N4" s="92"/>
      <c r="O4" s="83" t="s">
        <v>13</v>
      </c>
      <c r="P4" s="84"/>
      <c r="Q4" s="92"/>
      <c r="R4" s="85"/>
      <c r="S4" s="95"/>
      <c r="T4" s="55"/>
    </row>
    <row r="5" s="44" customFormat="1" ht="27" customHeight="1" spans="1:20">
      <c r="A5" s="82"/>
      <c r="B5" s="85"/>
      <c r="C5" s="85" t="s">
        <v>14</v>
      </c>
      <c r="D5" s="85" t="s">
        <v>15</v>
      </c>
      <c r="E5" s="85" t="s">
        <v>33</v>
      </c>
      <c r="F5" s="85" t="s">
        <v>14</v>
      </c>
      <c r="G5" s="85" t="s">
        <v>15</v>
      </c>
      <c r="H5" s="85" t="s">
        <v>33</v>
      </c>
      <c r="I5" s="85" t="s">
        <v>14</v>
      </c>
      <c r="J5" s="85" t="s">
        <v>15</v>
      </c>
      <c r="K5" s="85" t="s">
        <v>33</v>
      </c>
      <c r="L5" s="85" t="s">
        <v>14</v>
      </c>
      <c r="M5" s="85" t="s">
        <v>15</v>
      </c>
      <c r="N5" s="85" t="s">
        <v>33</v>
      </c>
      <c r="O5" s="85" t="s">
        <v>14</v>
      </c>
      <c r="P5" s="85" t="s">
        <v>15</v>
      </c>
      <c r="Q5" s="85" t="s">
        <v>33</v>
      </c>
      <c r="R5" s="85"/>
      <c r="S5" s="96"/>
      <c r="T5" s="55"/>
    </row>
    <row r="6" s="44" customFormat="1" ht="20" customHeight="1" spans="1:20">
      <c r="A6" s="86">
        <v>1</v>
      </c>
      <c r="B6" s="55" t="s">
        <v>119</v>
      </c>
      <c r="C6" s="87">
        <v>1617.8</v>
      </c>
      <c r="D6" s="88">
        <v>15</v>
      </c>
      <c r="E6" s="89">
        <f>C6*15</f>
        <v>24267</v>
      </c>
      <c r="F6" s="87">
        <v>1617.8</v>
      </c>
      <c r="G6" s="88">
        <v>12</v>
      </c>
      <c r="H6" s="89">
        <f>F6*12</f>
        <v>19413.6</v>
      </c>
      <c r="I6" s="87">
        <v>1617.8</v>
      </c>
      <c r="J6" s="88">
        <v>30</v>
      </c>
      <c r="K6" s="89">
        <f>I6*30</f>
        <v>48534</v>
      </c>
      <c r="L6" s="89">
        <v>1617.8</v>
      </c>
      <c r="M6" s="88">
        <v>12</v>
      </c>
      <c r="N6" s="89">
        <f>L6*12</f>
        <v>19413.6</v>
      </c>
      <c r="O6" s="89">
        <v>1617.8</v>
      </c>
      <c r="P6" s="88">
        <v>6</v>
      </c>
      <c r="Q6" s="89">
        <f>O6*6</f>
        <v>9706.8</v>
      </c>
      <c r="R6" s="97">
        <f>E6+H6+K6+N6+Q6</f>
        <v>121335</v>
      </c>
      <c r="S6" s="97">
        <f>R6*S9/R9</f>
        <v>97051.1215440793</v>
      </c>
      <c r="T6" s="97"/>
    </row>
    <row r="7" s="44" customFormat="1" ht="20" customHeight="1" spans="1:20">
      <c r="A7" s="86">
        <v>2</v>
      </c>
      <c r="B7" s="55" t="s">
        <v>120</v>
      </c>
      <c r="C7" s="89">
        <v>1516.17</v>
      </c>
      <c r="D7" s="88">
        <v>15</v>
      </c>
      <c r="E7" s="89">
        <f>C7*15</f>
        <v>22742.55</v>
      </c>
      <c r="F7" s="89">
        <v>1516.17</v>
      </c>
      <c r="G7" s="88">
        <v>12</v>
      </c>
      <c r="H7" s="89">
        <f>F7*12</f>
        <v>18194.04</v>
      </c>
      <c r="I7" s="89">
        <v>1516.17</v>
      </c>
      <c r="J7" s="88">
        <v>30</v>
      </c>
      <c r="K7" s="89">
        <f>I7*30</f>
        <v>45485.1</v>
      </c>
      <c r="L7" s="89">
        <v>1516.17</v>
      </c>
      <c r="M7" s="88">
        <v>12</v>
      </c>
      <c r="N7" s="89">
        <f>L7*12</f>
        <v>18194.04</v>
      </c>
      <c r="O7" s="89">
        <v>1516.17</v>
      </c>
      <c r="P7" s="88">
        <v>6</v>
      </c>
      <c r="Q7" s="89">
        <f>O7*6</f>
        <v>9097.02</v>
      </c>
      <c r="R7" s="97">
        <f>E7+H7+K7+N7+Q7</f>
        <v>113712.75</v>
      </c>
      <c r="S7" s="97">
        <f>R7*S9/R9</f>
        <v>90954.3818466354</v>
      </c>
      <c r="T7" s="97"/>
    </row>
    <row r="8" s="44" customFormat="1" ht="20" customHeight="1" spans="1:20">
      <c r="A8" s="86">
        <v>3</v>
      </c>
      <c r="B8" s="55" t="s">
        <v>121</v>
      </c>
      <c r="C8" s="89">
        <v>700.03</v>
      </c>
      <c r="D8" s="88">
        <v>15</v>
      </c>
      <c r="E8" s="89">
        <f>C8*15</f>
        <v>10500.45</v>
      </c>
      <c r="F8" s="89">
        <v>700.03</v>
      </c>
      <c r="G8" s="88">
        <v>12</v>
      </c>
      <c r="H8" s="89">
        <f>F8*12</f>
        <v>8400.36</v>
      </c>
      <c r="I8" s="89">
        <v>700.03</v>
      </c>
      <c r="J8" s="88">
        <v>30</v>
      </c>
      <c r="K8" s="89">
        <f>I8*30</f>
        <v>21000.9</v>
      </c>
      <c r="L8" s="89">
        <v>700.03</v>
      </c>
      <c r="M8" s="88">
        <v>12</v>
      </c>
      <c r="N8" s="89">
        <f>L8*12</f>
        <v>8400.36</v>
      </c>
      <c r="O8" s="89">
        <v>700.03</v>
      </c>
      <c r="P8" s="88">
        <v>6</v>
      </c>
      <c r="Q8" s="89">
        <f>O8*6</f>
        <v>4200.18</v>
      </c>
      <c r="R8" s="97">
        <f>E8+H8+K8+N8+Q8</f>
        <v>52502.25</v>
      </c>
      <c r="S8" s="97">
        <f>R8*S9/R9</f>
        <v>41994.4966092853</v>
      </c>
      <c r="T8" s="97"/>
    </row>
    <row r="9" s="44" customFormat="1" ht="20" customHeight="1" spans="1:20">
      <c r="A9" s="90" t="s">
        <v>27</v>
      </c>
      <c r="B9" s="91"/>
      <c r="C9" s="87">
        <f>SUM(C6:C8)</f>
        <v>3834</v>
      </c>
      <c r="D9" s="88">
        <v>15</v>
      </c>
      <c r="E9" s="89">
        <f>C9*15</f>
        <v>57510</v>
      </c>
      <c r="F9" s="87">
        <f>SUM(F6:F8)</f>
        <v>3834</v>
      </c>
      <c r="G9" s="88">
        <v>12</v>
      </c>
      <c r="H9" s="89">
        <f>F9*12</f>
        <v>46008</v>
      </c>
      <c r="I9" s="87">
        <f>SUM(I6:I8)</f>
        <v>3834</v>
      </c>
      <c r="J9" s="88">
        <v>30</v>
      </c>
      <c r="K9" s="89">
        <f>I9*30</f>
        <v>115020</v>
      </c>
      <c r="L9" s="89">
        <f>SUM(L6:L8)</f>
        <v>3834</v>
      </c>
      <c r="M9" s="88">
        <v>12</v>
      </c>
      <c r="N9" s="89">
        <f>L9*12</f>
        <v>46008</v>
      </c>
      <c r="O9" s="89">
        <f>SUM(O6:O8)</f>
        <v>3834</v>
      </c>
      <c r="P9" s="88">
        <v>6</v>
      </c>
      <c r="Q9" s="89">
        <f>O9*6</f>
        <v>23004</v>
      </c>
      <c r="R9" s="97">
        <f>E9+H9+K9+N9+Q9</f>
        <v>287550</v>
      </c>
      <c r="S9" s="97">
        <v>230000</v>
      </c>
      <c r="T9" s="97"/>
    </row>
  </sheetData>
  <mergeCells count="14">
    <mergeCell ref="A1:T1"/>
    <mergeCell ref="A2:T2"/>
    <mergeCell ref="C3:Q3"/>
    <mergeCell ref="C4:E4"/>
    <mergeCell ref="F4:H4"/>
    <mergeCell ref="I4:K4"/>
    <mergeCell ref="L4:N4"/>
    <mergeCell ref="O4:Q4"/>
    <mergeCell ref="A9:B9"/>
    <mergeCell ref="A3:A5"/>
    <mergeCell ref="B3:B5"/>
    <mergeCell ref="R3:R5"/>
    <mergeCell ref="S3:S5"/>
    <mergeCell ref="T3:T5"/>
  </mergeCells>
  <printOptions horizontalCentered="1" verticalCentered="1"/>
  <pageMargins left="0.751388888888889" right="0.751388888888889" top="1" bottom="1" header="0.5" footer="0.5"/>
  <pageSetup paperSize="9" scale="8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H18" sqref="H18"/>
    </sheetView>
  </sheetViews>
  <sheetFormatPr defaultColWidth="9" defaultRowHeight="15"/>
  <cols>
    <col min="1" max="1" width="2.55833333333333" style="44" customWidth="1"/>
    <col min="2" max="2" width="8.66666666666667" style="44" customWidth="1"/>
    <col min="3" max="3" width="7.25" style="44" customWidth="1"/>
    <col min="4" max="4" width="6.33333333333333" style="45" customWidth="1"/>
    <col min="5" max="5" width="8.125" style="44" customWidth="1"/>
    <col min="6" max="6" width="8.875" style="44" customWidth="1"/>
    <col min="7" max="7" width="6.775" style="44" customWidth="1"/>
    <col min="8" max="8" width="8.775" style="44" customWidth="1"/>
    <col min="9" max="9" width="6.25" style="44" customWidth="1"/>
    <col min="10" max="10" width="6.775" style="44" customWidth="1"/>
    <col min="11" max="11" width="7.875" style="44" customWidth="1"/>
    <col min="12" max="13" width="5.875" style="44" customWidth="1"/>
    <col min="14" max="14" width="8.66666666666667" style="44" customWidth="1"/>
    <col min="15" max="15" width="10.375" style="44" customWidth="1"/>
    <col min="16" max="16" width="10.125" style="44" customWidth="1"/>
    <col min="17" max="17" width="13" style="44" customWidth="1"/>
    <col min="18" max="16384" width="9" style="44"/>
  </cols>
  <sheetData>
    <row r="1" s="44" customFormat="1" ht="35" customHeight="1" spans="1:17">
      <c r="A1" s="46" t="s">
        <v>122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="44" customFormat="1" ht="37" customHeight="1" spans="1:17">
      <c r="A2" s="47" t="s">
        <v>123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="44" customFormat="1" ht="20" customHeight="1" spans="1:17">
      <c r="A3" s="36" t="s">
        <v>3</v>
      </c>
      <c r="B3" s="36" t="s">
        <v>4</v>
      </c>
      <c r="C3" s="48" t="s">
        <v>5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9"/>
      <c r="O3" s="36" t="s">
        <v>6</v>
      </c>
      <c r="P3" s="37" t="s">
        <v>7</v>
      </c>
      <c r="Q3" s="60" t="s">
        <v>8</v>
      </c>
    </row>
    <row r="4" s="44" customFormat="1" ht="20" customHeight="1" spans="1:17">
      <c r="A4" s="36"/>
      <c r="B4" s="38"/>
      <c r="C4" s="36" t="s">
        <v>10</v>
      </c>
      <c r="D4" s="36"/>
      <c r="E4" s="36"/>
      <c r="F4" s="36" t="s">
        <v>11</v>
      </c>
      <c r="G4" s="36"/>
      <c r="H4" s="36"/>
      <c r="I4" s="38" t="s">
        <v>9</v>
      </c>
      <c r="J4" s="38"/>
      <c r="K4" s="38"/>
      <c r="L4" s="48" t="s">
        <v>12</v>
      </c>
      <c r="M4" s="49"/>
      <c r="N4" s="59"/>
      <c r="O4" s="38"/>
      <c r="P4" s="39"/>
      <c r="Q4" s="52"/>
    </row>
    <row r="5" s="44" customFormat="1" ht="27" customHeight="1" spans="1:17">
      <c r="A5" s="36"/>
      <c r="B5" s="38"/>
      <c r="C5" s="38" t="s">
        <v>14</v>
      </c>
      <c r="D5" s="38" t="s">
        <v>15</v>
      </c>
      <c r="E5" s="38" t="s">
        <v>33</v>
      </c>
      <c r="F5" s="38" t="s">
        <v>14</v>
      </c>
      <c r="G5" s="38" t="s">
        <v>15</v>
      </c>
      <c r="H5" s="38" t="s">
        <v>33</v>
      </c>
      <c r="I5" s="38" t="s">
        <v>14</v>
      </c>
      <c r="J5" s="38" t="s">
        <v>15</v>
      </c>
      <c r="K5" s="38" t="s">
        <v>33</v>
      </c>
      <c r="L5" s="38" t="s">
        <v>14</v>
      </c>
      <c r="M5" s="38" t="s">
        <v>15</v>
      </c>
      <c r="N5" s="38" t="s">
        <v>33</v>
      </c>
      <c r="O5" s="38"/>
      <c r="P5" s="40"/>
      <c r="Q5" s="52"/>
    </row>
    <row r="6" s="44" customFormat="1" ht="25" customHeight="1" spans="1:17">
      <c r="A6" s="67">
        <v>1</v>
      </c>
      <c r="B6" s="68" t="s">
        <v>124</v>
      </c>
      <c r="C6" s="68">
        <v>1500</v>
      </c>
      <c r="D6" s="52">
        <v>15</v>
      </c>
      <c r="E6" s="52">
        <f>C6*15</f>
        <v>22500</v>
      </c>
      <c r="F6" s="52">
        <v>1500</v>
      </c>
      <c r="G6" s="52">
        <v>12</v>
      </c>
      <c r="H6" s="52">
        <f>F6*12</f>
        <v>18000</v>
      </c>
      <c r="I6" s="68">
        <v>400</v>
      </c>
      <c r="J6" s="52">
        <v>30</v>
      </c>
      <c r="K6" s="52">
        <f>I6*30</f>
        <v>12000</v>
      </c>
      <c r="L6" s="52"/>
      <c r="M6" s="52"/>
      <c r="N6" s="52"/>
      <c r="O6" s="69">
        <f t="shared" ref="O6:O11" si="0">E6+H6+K6+N6</f>
        <v>52500</v>
      </c>
      <c r="P6" s="58">
        <v>52500</v>
      </c>
      <c r="Q6" s="64"/>
    </row>
    <row r="7" s="44" customFormat="1" ht="25" customHeight="1" spans="1:17">
      <c r="A7" s="67">
        <v>2</v>
      </c>
      <c r="B7" s="68" t="s">
        <v>125</v>
      </c>
      <c r="C7" s="68">
        <v>351.21</v>
      </c>
      <c r="D7" s="52">
        <v>15</v>
      </c>
      <c r="E7" s="52">
        <f>C7*15</f>
        <v>5268.15</v>
      </c>
      <c r="F7" s="52">
        <v>621.77</v>
      </c>
      <c r="G7" s="52">
        <v>12</v>
      </c>
      <c r="H7" s="52">
        <f>F7*12</f>
        <v>7461.24</v>
      </c>
      <c r="I7" s="68">
        <v>351.21</v>
      </c>
      <c r="J7" s="52">
        <v>30</v>
      </c>
      <c r="K7" s="52">
        <f>I7*30</f>
        <v>10536.3</v>
      </c>
      <c r="L7" s="52">
        <v>351.21</v>
      </c>
      <c r="M7" s="52">
        <v>12</v>
      </c>
      <c r="N7" s="52">
        <f>L7*12</f>
        <v>4214.52</v>
      </c>
      <c r="O7" s="69">
        <f t="shared" si="0"/>
        <v>27480.21</v>
      </c>
      <c r="P7" s="58">
        <v>27480.21</v>
      </c>
      <c r="Q7" s="64"/>
    </row>
    <row r="8" s="44" customFormat="1" ht="25" customHeight="1" spans="1:17">
      <c r="A8" s="67">
        <v>3</v>
      </c>
      <c r="B8" s="68" t="s">
        <v>126</v>
      </c>
      <c r="C8" s="68"/>
      <c r="D8" s="52"/>
      <c r="E8" s="52"/>
      <c r="F8" s="52">
        <v>1648.32</v>
      </c>
      <c r="G8" s="52">
        <v>12</v>
      </c>
      <c r="H8" s="52">
        <f>F8*12</f>
        <v>19779.84</v>
      </c>
      <c r="I8" s="68">
        <v>500</v>
      </c>
      <c r="J8" s="52">
        <v>30</v>
      </c>
      <c r="K8" s="52">
        <f>I8*30</f>
        <v>15000</v>
      </c>
      <c r="L8" s="52"/>
      <c r="M8" s="52"/>
      <c r="N8" s="52"/>
      <c r="O8" s="69">
        <f t="shared" si="0"/>
        <v>34779.84</v>
      </c>
      <c r="P8" s="58">
        <v>34779.84</v>
      </c>
      <c r="Q8" s="64"/>
    </row>
    <row r="9" s="44" customFormat="1" ht="25" customHeight="1" spans="1:17">
      <c r="A9" s="67">
        <v>4</v>
      </c>
      <c r="B9" s="68" t="s">
        <v>127</v>
      </c>
      <c r="C9" s="68">
        <v>255</v>
      </c>
      <c r="D9" s="52">
        <v>15</v>
      </c>
      <c r="E9" s="52">
        <f>C9*15</f>
        <v>3825</v>
      </c>
      <c r="F9" s="52">
        <v>255</v>
      </c>
      <c r="G9" s="52">
        <v>12</v>
      </c>
      <c r="H9" s="52">
        <f>F9*12</f>
        <v>3060</v>
      </c>
      <c r="I9" s="68"/>
      <c r="J9" s="52"/>
      <c r="K9" s="52"/>
      <c r="L9" s="52"/>
      <c r="M9" s="52"/>
      <c r="N9" s="52"/>
      <c r="O9" s="69">
        <f t="shared" si="0"/>
        <v>6885</v>
      </c>
      <c r="P9" s="58">
        <v>6885</v>
      </c>
      <c r="Q9" s="64"/>
    </row>
    <row r="10" s="44" customFormat="1" ht="42" customHeight="1" spans="1:17">
      <c r="A10" s="67">
        <v>5</v>
      </c>
      <c r="B10" s="68" t="s">
        <v>128</v>
      </c>
      <c r="C10" s="68">
        <v>918</v>
      </c>
      <c r="D10" s="52">
        <v>15</v>
      </c>
      <c r="E10" s="52">
        <f>C10*15</f>
        <v>13770</v>
      </c>
      <c r="F10" s="52">
        <v>918</v>
      </c>
      <c r="G10" s="52">
        <v>12</v>
      </c>
      <c r="H10" s="52">
        <f>F10*12</f>
        <v>11016</v>
      </c>
      <c r="I10" s="68">
        <v>200</v>
      </c>
      <c r="J10" s="52">
        <v>30</v>
      </c>
      <c r="K10" s="52">
        <f>I10*30</f>
        <v>6000</v>
      </c>
      <c r="L10" s="52"/>
      <c r="M10" s="52"/>
      <c r="N10" s="52"/>
      <c r="O10" s="69">
        <f t="shared" si="0"/>
        <v>30786</v>
      </c>
      <c r="P10" s="58">
        <v>30786</v>
      </c>
      <c r="Q10" s="62"/>
    </row>
    <row r="11" s="44" customFormat="1" ht="20" customHeight="1" spans="1:17">
      <c r="A11" s="67" t="s">
        <v>27</v>
      </c>
      <c r="B11" s="67"/>
      <c r="C11" s="52">
        <f>SUM(C6:C10)</f>
        <v>3024.21</v>
      </c>
      <c r="D11" s="52">
        <v>15</v>
      </c>
      <c r="E11" s="52">
        <f>C11*15</f>
        <v>45363.15</v>
      </c>
      <c r="F11" s="58">
        <f>SUM(F6:F10)</f>
        <v>4943.09</v>
      </c>
      <c r="G11" s="52">
        <v>12</v>
      </c>
      <c r="H11" s="52">
        <f>SUM(H6:H10)</f>
        <v>59317.08</v>
      </c>
      <c r="I11" s="52">
        <f>SUM(I6:I10)</f>
        <v>1451.21</v>
      </c>
      <c r="J11" s="52">
        <v>30</v>
      </c>
      <c r="K11" s="52">
        <f>SUM(K6:K10)</f>
        <v>43536.3</v>
      </c>
      <c r="L11" s="52">
        <f>SUM(L6:L10)</f>
        <v>351.21</v>
      </c>
      <c r="M11" s="52">
        <f>SUM(M6:M10)</f>
        <v>12</v>
      </c>
      <c r="N11" s="52">
        <f>SUM(N6:N10)</f>
        <v>4214.52</v>
      </c>
      <c r="O11" s="69">
        <f t="shared" si="0"/>
        <v>152431.05</v>
      </c>
      <c r="P11" s="58">
        <v>152431.05</v>
      </c>
      <c r="Q11" s="64"/>
    </row>
  </sheetData>
  <mergeCells count="13">
    <mergeCell ref="A1:Q1"/>
    <mergeCell ref="A2:Q2"/>
    <mergeCell ref="C3:N3"/>
    <mergeCell ref="C4:E4"/>
    <mergeCell ref="F4:H4"/>
    <mergeCell ref="I4:K4"/>
    <mergeCell ref="L4:N4"/>
    <mergeCell ref="A11:B11"/>
    <mergeCell ref="A3:A5"/>
    <mergeCell ref="B3:B5"/>
    <mergeCell ref="O3:O5"/>
    <mergeCell ref="P3:P5"/>
    <mergeCell ref="Q3:Q5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2" sqref="A2:N2"/>
    </sheetView>
  </sheetViews>
  <sheetFormatPr defaultColWidth="9" defaultRowHeight="15"/>
  <cols>
    <col min="1" max="1" width="2.55833333333333" style="44" customWidth="1"/>
    <col min="2" max="2" width="14.4416666666667" style="44" customWidth="1"/>
    <col min="3" max="3" width="9.44166666666667" style="44" customWidth="1"/>
    <col min="4" max="4" width="6.775" style="45" customWidth="1"/>
    <col min="5" max="5" width="9.33333333333333" style="44" customWidth="1"/>
    <col min="6" max="6" width="10.225" style="44" customWidth="1"/>
    <col min="7" max="7" width="5.55833333333333" style="44" customWidth="1"/>
    <col min="8" max="8" width="8.775" style="44" customWidth="1"/>
    <col min="9" max="9" width="9" style="44" customWidth="1"/>
    <col min="10" max="10" width="5.89166666666667" style="44" customWidth="1"/>
    <col min="11" max="11" width="9.89166666666667" style="44" customWidth="1"/>
    <col min="12" max="12" width="10.225" style="44" customWidth="1"/>
    <col min="13" max="13" width="11.5583333333333" style="44" customWidth="1"/>
    <col min="14" max="14" width="11.8916666666667" style="44" customWidth="1"/>
    <col min="15" max="16384" width="9" style="44"/>
  </cols>
  <sheetData>
    <row r="1" s="44" customFormat="1" ht="35" customHeight="1" spans="1:14">
      <c r="A1" s="46" t="s">
        <v>129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="44" customFormat="1" ht="37" customHeight="1" spans="1:14">
      <c r="A2" s="47" t="s">
        <v>130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="44" customFormat="1" ht="20" customHeight="1" spans="1:14">
      <c r="A3" s="36" t="s">
        <v>3</v>
      </c>
      <c r="B3" s="36" t="s">
        <v>4</v>
      </c>
      <c r="C3" s="38" t="s">
        <v>5</v>
      </c>
      <c r="D3" s="38"/>
      <c r="E3" s="38"/>
      <c r="F3" s="38"/>
      <c r="G3" s="38"/>
      <c r="H3" s="38"/>
      <c r="I3" s="38"/>
      <c r="J3" s="38"/>
      <c r="K3" s="38"/>
      <c r="L3" s="36" t="s">
        <v>6</v>
      </c>
      <c r="M3" s="37" t="s">
        <v>7</v>
      </c>
      <c r="N3" s="60" t="s">
        <v>8</v>
      </c>
    </row>
    <row r="4" s="44" customFormat="1" ht="20" customHeight="1" spans="1:14">
      <c r="A4" s="36"/>
      <c r="B4" s="38"/>
      <c r="C4" s="36" t="s">
        <v>10</v>
      </c>
      <c r="D4" s="36"/>
      <c r="E4" s="36"/>
      <c r="F4" s="36" t="s">
        <v>11</v>
      </c>
      <c r="G4" s="36"/>
      <c r="H4" s="36"/>
      <c r="I4" s="38" t="s">
        <v>9</v>
      </c>
      <c r="J4" s="38"/>
      <c r="K4" s="38"/>
      <c r="L4" s="38"/>
      <c r="M4" s="39"/>
      <c r="N4" s="52"/>
    </row>
    <row r="5" s="44" customFormat="1" ht="27" customHeight="1" spans="1:14">
      <c r="A5" s="36"/>
      <c r="B5" s="38"/>
      <c r="C5" s="38" t="s">
        <v>14</v>
      </c>
      <c r="D5" s="38" t="s">
        <v>15</v>
      </c>
      <c r="E5" s="38" t="s">
        <v>33</v>
      </c>
      <c r="F5" s="38" t="s">
        <v>14</v>
      </c>
      <c r="G5" s="38" t="s">
        <v>15</v>
      </c>
      <c r="H5" s="38" t="s">
        <v>33</v>
      </c>
      <c r="I5" s="38" t="s">
        <v>14</v>
      </c>
      <c r="J5" s="38" t="s">
        <v>15</v>
      </c>
      <c r="K5" s="38" t="s">
        <v>33</v>
      </c>
      <c r="L5" s="38"/>
      <c r="M5" s="40"/>
      <c r="N5" s="52"/>
    </row>
    <row r="6" s="44" customFormat="1" ht="24" customHeight="1" spans="1:14">
      <c r="A6" s="67">
        <v>1</v>
      </c>
      <c r="B6" s="52" t="s">
        <v>131</v>
      </c>
      <c r="C6" s="52">
        <v>1353.33</v>
      </c>
      <c r="D6" s="52">
        <v>15</v>
      </c>
      <c r="E6" s="52">
        <f>C6*15</f>
        <v>20299.95</v>
      </c>
      <c r="F6" s="52">
        <v>1353.33</v>
      </c>
      <c r="G6" s="52">
        <v>12</v>
      </c>
      <c r="H6" s="52">
        <f>F6*12</f>
        <v>16239.96</v>
      </c>
      <c r="I6" s="52"/>
      <c r="J6" s="52"/>
      <c r="K6" s="52"/>
      <c r="L6" s="69">
        <f>E6+H6</f>
        <v>36539.91</v>
      </c>
      <c r="M6" s="58">
        <f>60000*L6/64970.91</f>
        <v>33744.2495418334</v>
      </c>
      <c r="N6" s="64"/>
    </row>
    <row r="7" s="44" customFormat="1" ht="20" customHeight="1" spans="1:14">
      <c r="A7" s="67">
        <v>2</v>
      </c>
      <c r="B7" s="52" t="s">
        <v>132</v>
      </c>
      <c r="C7" s="52">
        <v>750</v>
      </c>
      <c r="D7" s="52">
        <v>15</v>
      </c>
      <c r="E7" s="52">
        <f>C7*15</f>
        <v>11250</v>
      </c>
      <c r="F7" s="52">
        <v>750</v>
      </c>
      <c r="G7" s="52">
        <v>12</v>
      </c>
      <c r="H7" s="52">
        <f>F7*12</f>
        <v>9000</v>
      </c>
      <c r="I7" s="52"/>
      <c r="J7" s="52"/>
      <c r="K7" s="52"/>
      <c r="L7" s="69">
        <f>E7+H7</f>
        <v>20250</v>
      </c>
      <c r="M7" s="58">
        <f>60000*L7/64970.91</f>
        <v>18700.6769645061</v>
      </c>
      <c r="N7" s="64"/>
    </row>
    <row r="8" s="44" customFormat="1" ht="55" customHeight="1" spans="1:14">
      <c r="A8" s="67">
        <v>3</v>
      </c>
      <c r="B8" s="81" t="s">
        <v>133</v>
      </c>
      <c r="C8" s="52">
        <v>303</v>
      </c>
      <c r="D8" s="52">
        <v>15</v>
      </c>
      <c r="E8" s="52">
        <f>C8*15</f>
        <v>4545</v>
      </c>
      <c r="F8" s="52">
        <v>303</v>
      </c>
      <c r="G8" s="52">
        <v>12</v>
      </c>
      <c r="H8" s="52">
        <f>F8*12</f>
        <v>3636</v>
      </c>
      <c r="I8" s="52"/>
      <c r="J8" s="52"/>
      <c r="K8" s="52"/>
      <c r="L8" s="69">
        <f>E8+H8</f>
        <v>8181</v>
      </c>
      <c r="M8" s="58">
        <f>60000*L8/64970.91</f>
        <v>7555.07349366047</v>
      </c>
      <c r="N8" s="62"/>
    </row>
    <row r="9" s="44" customFormat="1" ht="20" customHeight="1" spans="1:14">
      <c r="A9" s="67" t="s">
        <v>27</v>
      </c>
      <c r="B9" s="67"/>
      <c r="C9" s="52">
        <f>SUM(C6:C8)</f>
        <v>2406.33</v>
      </c>
      <c r="D9" s="52">
        <v>15</v>
      </c>
      <c r="E9" s="52">
        <f>SUM(E6:E8)</f>
        <v>36094.95</v>
      </c>
      <c r="F9" s="58">
        <f>SUM(F6:F8)</f>
        <v>2406.33</v>
      </c>
      <c r="G9" s="52">
        <v>12</v>
      </c>
      <c r="H9" s="52">
        <f>SUM(H6:H8)</f>
        <v>28875.96</v>
      </c>
      <c r="I9" s="52"/>
      <c r="J9" s="52"/>
      <c r="K9" s="52"/>
      <c r="L9" s="69">
        <f>E9+H9</f>
        <v>64970.91</v>
      </c>
      <c r="M9" s="58">
        <v>60000</v>
      </c>
      <c r="N9" s="64"/>
    </row>
  </sheetData>
  <mergeCells count="12">
    <mergeCell ref="A1:N1"/>
    <mergeCell ref="A2:N2"/>
    <mergeCell ref="C3:K3"/>
    <mergeCell ref="C4:E4"/>
    <mergeCell ref="F4:H4"/>
    <mergeCell ref="I4:K4"/>
    <mergeCell ref="A9:B9"/>
    <mergeCell ref="A3:A5"/>
    <mergeCell ref="B3:B5"/>
    <mergeCell ref="L3:L5"/>
    <mergeCell ref="M3:M5"/>
    <mergeCell ref="N3:N5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6"/>
  <sheetViews>
    <sheetView workbookViewId="0">
      <selection activeCell="O23" sqref="O23"/>
    </sheetView>
  </sheetViews>
  <sheetFormatPr defaultColWidth="5.175" defaultRowHeight="14.25" outlineLevelRow="5"/>
  <cols>
    <col min="1" max="1" width="3.575" style="44" customWidth="1"/>
    <col min="2" max="2" width="5" style="44" customWidth="1"/>
    <col min="3" max="3" width="6.125" style="44" customWidth="1"/>
    <col min="4" max="4" width="4.5" style="44" customWidth="1"/>
    <col min="5" max="5" width="8.75" style="44" customWidth="1"/>
    <col min="6" max="6" width="6.10833333333333" style="44" customWidth="1"/>
    <col min="7" max="7" width="4.625" style="44" customWidth="1"/>
    <col min="8" max="8" width="7.40833333333333" style="44" customWidth="1"/>
    <col min="9" max="9" width="6.875" style="44" customWidth="1"/>
    <col min="10" max="10" width="4.5" style="44" customWidth="1"/>
    <col min="11" max="11" width="6.66666666666667" style="44" customWidth="1"/>
    <col min="12" max="12" width="6.44166666666667" style="44" customWidth="1"/>
    <col min="13" max="13" width="4" style="44" customWidth="1"/>
    <col min="14" max="14" width="9.66666666666667" style="44" customWidth="1"/>
    <col min="15" max="15" width="6.5" style="44" customWidth="1"/>
    <col min="16" max="16" width="4.625" style="44" customWidth="1"/>
    <col min="17" max="17" width="5.875" style="44" customWidth="1"/>
    <col min="18" max="18" width="6.375" style="44" customWidth="1"/>
    <col min="19" max="19" width="5.375" style="44" customWidth="1"/>
    <col min="20" max="20" width="8" style="44" customWidth="1"/>
    <col min="21" max="21" width="7.125" style="44" customWidth="1"/>
    <col min="22" max="22" width="4.25" style="44" customWidth="1"/>
    <col min="23" max="23" width="8.25" style="44" customWidth="1"/>
    <col min="24" max="24" width="8" style="44" customWidth="1"/>
    <col min="25" max="25" width="8.89166666666667" style="44" customWidth="1"/>
    <col min="26" max="26" width="4.875" style="44" customWidth="1"/>
    <col min="27" max="16367" width="8.89166666666667" style="44" customWidth="1"/>
    <col min="16368" max="16368" width="8.89166666666667" style="44"/>
    <col min="16369" max="16384" width="5.175" style="44"/>
  </cols>
  <sheetData>
    <row r="1" s="44" customFormat="1" ht="47" customHeight="1" spans="1:25">
      <c r="A1" s="46" t="s">
        <v>134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="44" customFormat="1" ht="40" customHeight="1" spans="1:26">
      <c r="A2" s="47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="44" customFormat="1" ht="25" customHeight="1" spans="1:26">
      <c r="A3" s="70" t="s">
        <v>3</v>
      </c>
      <c r="B3" s="70" t="s">
        <v>4</v>
      </c>
      <c r="C3" s="71" t="s">
        <v>5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36" t="s">
        <v>6</v>
      </c>
      <c r="Y3" s="37" t="s">
        <v>7</v>
      </c>
      <c r="Z3" s="60" t="s">
        <v>8</v>
      </c>
    </row>
    <row r="4" s="44" customFormat="1" ht="25" customHeight="1" spans="1:26">
      <c r="A4" s="72"/>
      <c r="B4" s="72"/>
      <c r="C4" s="72" t="s">
        <v>10</v>
      </c>
      <c r="D4" s="72"/>
      <c r="E4" s="72"/>
      <c r="F4" s="72" t="s">
        <v>11</v>
      </c>
      <c r="G4" s="72"/>
      <c r="H4" s="72"/>
      <c r="I4" s="72" t="s">
        <v>136</v>
      </c>
      <c r="J4" s="72"/>
      <c r="K4" s="72"/>
      <c r="L4" s="72" t="s">
        <v>137</v>
      </c>
      <c r="M4" s="72"/>
      <c r="N4" s="72"/>
      <c r="O4" s="77" t="s">
        <v>138</v>
      </c>
      <c r="P4" s="71"/>
      <c r="Q4" s="73"/>
      <c r="R4" s="71" t="s">
        <v>139</v>
      </c>
      <c r="S4" s="71"/>
      <c r="T4" s="73"/>
      <c r="U4" s="71" t="s">
        <v>140</v>
      </c>
      <c r="V4" s="71"/>
      <c r="W4" s="73"/>
      <c r="X4" s="38"/>
      <c r="Y4" s="39"/>
      <c r="Z4" s="52"/>
    </row>
    <row r="5" s="44" customFormat="1" ht="43" customHeight="1" spans="1:26">
      <c r="A5" s="72"/>
      <c r="B5" s="72"/>
      <c r="C5" s="73" t="s">
        <v>14</v>
      </c>
      <c r="D5" s="72" t="s">
        <v>15</v>
      </c>
      <c r="E5" s="72" t="s">
        <v>16</v>
      </c>
      <c r="F5" s="73" t="s">
        <v>14</v>
      </c>
      <c r="G5" s="72" t="s">
        <v>15</v>
      </c>
      <c r="H5" s="72" t="s">
        <v>16</v>
      </c>
      <c r="I5" s="73" t="s">
        <v>14</v>
      </c>
      <c r="J5" s="72" t="s">
        <v>15</v>
      </c>
      <c r="K5" s="72" t="s">
        <v>16</v>
      </c>
      <c r="L5" s="73" t="s">
        <v>14</v>
      </c>
      <c r="M5" s="72" t="s">
        <v>15</v>
      </c>
      <c r="N5" s="72" t="s">
        <v>16</v>
      </c>
      <c r="O5" s="73" t="s">
        <v>14</v>
      </c>
      <c r="P5" s="72" t="s">
        <v>15</v>
      </c>
      <c r="Q5" s="72" t="s">
        <v>16</v>
      </c>
      <c r="R5" s="73" t="s">
        <v>14</v>
      </c>
      <c r="S5" s="72" t="s">
        <v>15</v>
      </c>
      <c r="T5" s="72" t="s">
        <v>16</v>
      </c>
      <c r="U5" s="73" t="s">
        <v>14</v>
      </c>
      <c r="V5" s="72" t="s">
        <v>15</v>
      </c>
      <c r="W5" s="72" t="s">
        <v>16</v>
      </c>
      <c r="X5" s="38"/>
      <c r="Y5" s="40"/>
      <c r="Z5" s="52"/>
    </row>
    <row r="6" ht="16.5" spans="1:26">
      <c r="A6" s="74">
        <v>1</v>
      </c>
      <c r="B6" s="75" t="s">
        <v>141</v>
      </c>
      <c r="C6" s="75">
        <v>978.05</v>
      </c>
      <c r="D6" s="75">
        <v>15</v>
      </c>
      <c r="E6" s="76">
        <f>C6*D6</f>
        <v>14670.75</v>
      </c>
      <c r="F6" s="75">
        <v>757.89</v>
      </c>
      <c r="G6" s="75">
        <v>12</v>
      </c>
      <c r="H6" s="75">
        <f>F6*G6</f>
        <v>9094.68</v>
      </c>
      <c r="I6" s="75">
        <v>1143.47</v>
      </c>
      <c r="J6" s="75">
        <v>30</v>
      </c>
      <c r="K6" s="75">
        <f>J6*I6</f>
        <v>34304.1</v>
      </c>
      <c r="L6" s="75">
        <v>147.34</v>
      </c>
      <c r="M6" s="75">
        <v>20</v>
      </c>
      <c r="N6" s="75">
        <f>L6*M6</f>
        <v>2946.8</v>
      </c>
      <c r="O6" s="75">
        <v>200</v>
      </c>
      <c r="P6" s="75">
        <v>12</v>
      </c>
      <c r="Q6" s="75">
        <f>O6*P6</f>
        <v>2400</v>
      </c>
      <c r="R6" s="75">
        <v>798.02</v>
      </c>
      <c r="S6" s="75">
        <v>12</v>
      </c>
      <c r="T6" s="75">
        <f>R6*S6</f>
        <v>9576.24</v>
      </c>
      <c r="U6" s="75">
        <v>798.02</v>
      </c>
      <c r="V6" s="75">
        <v>4.5</v>
      </c>
      <c r="W6" s="75">
        <f>U6*4.5</f>
        <v>3591.09</v>
      </c>
      <c r="X6" s="78">
        <f>W6+T6+Q6+N6+K6+H6+E6</f>
        <v>76583.66</v>
      </c>
      <c r="Y6" s="79">
        <v>76411.0067253833</v>
      </c>
      <c r="Z6" s="80"/>
    </row>
  </sheetData>
  <mergeCells count="15">
    <mergeCell ref="A1:Y1"/>
    <mergeCell ref="A2:Z2"/>
    <mergeCell ref="C3:W3"/>
    <mergeCell ref="C4:E4"/>
    <mergeCell ref="F4:H4"/>
    <mergeCell ref="I4:K4"/>
    <mergeCell ref="L4:N4"/>
    <mergeCell ref="O4:Q4"/>
    <mergeCell ref="R4:T4"/>
    <mergeCell ref="U4:W4"/>
    <mergeCell ref="A3:A5"/>
    <mergeCell ref="B3:B5"/>
    <mergeCell ref="X3:X5"/>
    <mergeCell ref="Y3:Y5"/>
    <mergeCell ref="Z3:Z5"/>
  </mergeCells>
  <printOptions horizontalCentered="1" verticalCentered="1"/>
  <pageMargins left="0.751388888888889" right="0.751388888888889" top="1" bottom="1" header="0.5" footer="0.5"/>
  <pageSetup paperSize="9" scale="81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2" sqref="A2:Q2"/>
    </sheetView>
  </sheetViews>
  <sheetFormatPr defaultColWidth="9" defaultRowHeight="15" outlineLevelRow="7"/>
  <cols>
    <col min="1" max="1" width="2.55833333333333" style="44" customWidth="1"/>
    <col min="2" max="2" width="6.775" style="44" customWidth="1"/>
    <col min="3" max="3" width="6.89166666666667" style="44" customWidth="1"/>
    <col min="4" max="4" width="6.55833333333333" style="45" customWidth="1"/>
    <col min="5" max="5" width="7.66666666666667" style="44" customWidth="1"/>
    <col min="6" max="6" width="9" style="44" customWidth="1"/>
    <col min="7" max="7" width="6.775" style="44" customWidth="1"/>
    <col min="8" max="8" width="8.775" style="44" customWidth="1"/>
    <col min="9" max="9" width="7.44166666666667" style="44" customWidth="1"/>
    <col min="10" max="10" width="6.775" style="44" customWidth="1"/>
    <col min="11" max="11" width="8.55833333333333" style="44" customWidth="1"/>
    <col min="12" max="12" width="5.10833333333333" style="44" customWidth="1"/>
    <col min="13" max="13" width="5.66666666666667" style="44" customWidth="1"/>
    <col min="14" max="14" width="7.225" style="44" customWidth="1"/>
    <col min="15" max="15" width="10.6666666666667" style="44" customWidth="1"/>
    <col min="16" max="16" width="10" style="44" customWidth="1"/>
    <col min="17" max="17" width="8.375" style="44" customWidth="1"/>
    <col min="18" max="16384" width="9" style="44"/>
  </cols>
  <sheetData>
    <row r="1" s="44" customFormat="1" ht="35" customHeight="1" spans="1:17">
      <c r="A1" s="46" t="s">
        <v>142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="44" customFormat="1" ht="37" customHeight="1" spans="1:17">
      <c r="A2" s="47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="44" customFormat="1" ht="20" customHeight="1" spans="1:17">
      <c r="A3" s="36" t="s">
        <v>3</v>
      </c>
      <c r="B3" s="36" t="s">
        <v>4</v>
      </c>
      <c r="C3" s="48" t="s">
        <v>5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9"/>
      <c r="O3" s="36" t="s">
        <v>6</v>
      </c>
      <c r="P3" s="37" t="s">
        <v>7</v>
      </c>
      <c r="Q3" s="60" t="s">
        <v>8</v>
      </c>
    </row>
    <row r="4" s="44" customFormat="1" ht="20" customHeight="1" spans="1:17">
      <c r="A4" s="36"/>
      <c r="B4" s="38"/>
      <c r="C4" s="36" t="s">
        <v>10</v>
      </c>
      <c r="D4" s="36"/>
      <c r="E4" s="36"/>
      <c r="F4" s="36" t="s">
        <v>11</v>
      </c>
      <c r="G4" s="36"/>
      <c r="H4" s="36"/>
      <c r="I4" s="38" t="s">
        <v>9</v>
      </c>
      <c r="J4" s="38"/>
      <c r="K4" s="38"/>
      <c r="L4" s="48" t="s">
        <v>12</v>
      </c>
      <c r="M4" s="49"/>
      <c r="N4" s="59"/>
      <c r="O4" s="38"/>
      <c r="P4" s="39"/>
      <c r="Q4" s="52"/>
    </row>
    <row r="5" s="44" customFormat="1" ht="27" customHeight="1" spans="1:17">
      <c r="A5" s="36"/>
      <c r="B5" s="38"/>
      <c r="C5" s="38" t="s">
        <v>14</v>
      </c>
      <c r="D5" s="38" t="s">
        <v>15</v>
      </c>
      <c r="E5" s="38" t="s">
        <v>33</v>
      </c>
      <c r="F5" s="38" t="s">
        <v>14</v>
      </c>
      <c r="G5" s="38" t="s">
        <v>15</v>
      </c>
      <c r="H5" s="38" t="s">
        <v>33</v>
      </c>
      <c r="I5" s="38" t="s">
        <v>14</v>
      </c>
      <c r="J5" s="38" t="s">
        <v>15</v>
      </c>
      <c r="K5" s="38" t="s">
        <v>33</v>
      </c>
      <c r="L5" s="38" t="s">
        <v>14</v>
      </c>
      <c r="M5" s="38" t="s">
        <v>15</v>
      </c>
      <c r="N5" s="38" t="s">
        <v>33</v>
      </c>
      <c r="O5" s="38"/>
      <c r="P5" s="40"/>
      <c r="Q5" s="52"/>
    </row>
    <row r="6" s="44" customFormat="1" ht="40" customHeight="1" spans="1:17">
      <c r="A6" s="67">
        <v>1</v>
      </c>
      <c r="B6" s="68" t="s">
        <v>144</v>
      </c>
      <c r="C6" s="52">
        <v>2200</v>
      </c>
      <c r="D6" s="52">
        <v>15</v>
      </c>
      <c r="E6" s="52">
        <f>C6*15</f>
        <v>33000</v>
      </c>
      <c r="F6" s="52">
        <v>2193.21</v>
      </c>
      <c r="G6" s="52">
        <v>12</v>
      </c>
      <c r="H6" s="52">
        <f>F6*G6</f>
        <v>26318.52</v>
      </c>
      <c r="I6" s="52">
        <v>1000</v>
      </c>
      <c r="J6" s="52">
        <v>30</v>
      </c>
      <c r="K6" s="52">
        <f>I6*30</f>
        <v>30000</v>
      </c>
      <c r="L6" s="52"/>
      <c r="M6" s="52"/>
      <c r="N6" s="52"/>
      <c r="O6" s="69">
        <f>E6+H6+K6</f>
        <v>89318.52</v>
      </c>
      <c r="P6" s="58">
        <v>89318.52</v>
      </c>
      <c r="Q6" s="62"/>
    </row>
    <row r="7" s="44" customFormat="1" ht="60" customHeight="1" spans="1:17">
      <c r="A7" s="67">
        <v>2</v>
      </c>
      <c r="B7" s="68" t="s">
        <v>145</v>
      </c>
      <c r="C7" s="52">
        <v>400</v>
      </c>
      <c r="D7" s="52">
        <v>15</v>
      </c>
      <c r="E7" s="52">
        <f>C7*15</f>
        <v>6000</v>
      </c>
      <c r="F7" s="52">
        <v>1100</v>
      </c>
      <c r="G7" s="52">
        <v>12</v>
      </c>
      <c r="H7" s="52">
        <f>F7*G7</f>
        <v>13200</v>
      </c>
      <c r="I7" s="52">
        <v>300</v>
      </c>
      <c r="J7" s="52">
        <v>30</v>
      </c>
      <c r="K7" s="52">
        <f>I7*30</f>
        <v>9000</v>
      </c>
      <c r="L7" s="52">
        <v>300</v>
      </c>
      <c r="M7" s="52">
        <v>12</v>
      </c>
      <c r="N7" s="52">
        <f>L7*12</f>
        <v>3600</v>
      </c>
      <c r="O7" s="69">
        <f>E7+H7+K7+N7</f>
        <v>31800</v>
      </c>
      <c r="P7" s="58">
        <v>31800</v>
      </c>
      <c r="Q7" s="62"/>
    </row>
    <row r="8" s="44" customFormat="1" ht="20" customHeight="1" spans="1:17">
      <c r="A8" s="67" t="s">
        <v>27</v>
      </c>
      <c r="B8" s="67"/>
      <c r="C8" s="52">
        <f>SUM(C6:C7)</f>
        <v>2600</v>
      </c>
      <c r="D8" s="52"/>
      <c r="E8" s="52">
        <f>SUM(E6:E7)</f>
        <v>39000</v>
      </c>
      <c r="F8" s="58">
        <f>SUM(F6:F7)</f>
        <v>3293.21</v>
      </c>
      <c r="G8" s="52"/>
      <c r="H8" s="52">
        <f>SUM(H6:H7)</f>
        <v>39518.52</v>
      </c>
      <c r="I8" s="52">
        <f>SUM(I6:I7)</f>
        <v>1300</v>
      </c>
      <c r="J8" s="52"/>
      <c r="K8" s="52">
        <f>SUM(K6:K7)</f>
        <v>39000</v>
      </c>
      <c r="L8" s="52">
        <f>SUM(L7:L7)</f>
        <v>300</v>
      </c>
      <c r="M8" s="52"/>
      <c r="N8" s="52">
        <f>SUM(N7:N7)</f>
        <v>3600</v>
      </c>
      <c r="O8" s="69">
        <f>E8+H8+K8+N8</f>
        <v>121118.52</v>
      </c>
      <c r="P8" s="58">
        <v>121118.52</v>
      </c>
      <c r="Q8" s="64"/>
    </row>
  </sheetData>
  <mergeCells count="13">
    <mergeCell ref="A1:Q1"/>
    <mergeCell ref="A2:Q2"/>
    <mergeCell ref="C3:N3"/>
    <mergeCell ref="C4:E4"/>
    <mergeCell ref="F4:H4"/>
    <mergeCell ref="I4:K4"/>
    <mergeCell ref="L4:N4"/>
    <mergeCell ref="A8:B8"/>
    <mergeCell ref="A3:A5"/>
    <mergeCell ref="B3:B5"/>
    <mergeCell ref="O3:O5"/>
    <mergeCell ref="P3:P5"/>
    <mergeCell ref="Q3:Q5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zoomScale="150" zoomScaleNormal="150" workbookViewId="0">
      <selection activeCell="A2" sqref="A2:T2"/>
    </sheetView>
  </sheetViews>
  <sheetFormatPr defaultColWidth="9" defaultRowHeight="15"/>
  <cols>
    <col min="1" max="1" width="5.88333333333333" style="44" customWidth="1"/>
    <col min="2" max="2" width="8.35833333333333" style="44" customWidth="1"/>
    <col min="3" max="3" width="6.73333333333333" style="44" customWidth="1"/>
    <col min="4" max="4" width="6" style="45" customWidth="1"/>
    <col min="5" max="5" width="8.33333333333333" style="44" customWidth="1"/>
    <col min="6" max="6" width="6.96666666666667" style="44" customWidth="1"/>
    <col min="7" max="7" width="5.55833333333333" style="44" customWidth="1"/>
    <col min="8" max="8" width="7.225" style="44" customWidth="1"/>
    <col min="9" max="9" width="8.125" style="44" customWidth="1"/>
    <col min="10" max="10" width="5.89166666666667" style="44" customWidth="1"/>
    <col min="11" max="11" width="7.89166666666667" style="44" customWidth="1"/>
    <col min="12" max="12" width="5.225" style="44" customWidth="1"/>
    <col min="13" max="13" width="6.33333333333333" style="44" customWidth="1"/>
    <col min="14" max="14" width="8.75" style="44" customWidth="1"/>
    <col min="15" max="15" width="5.66666666666667" style="44" customWidth="1"/>
    <col min="16" max="16" width="5.33333333333333" style="44" customWidth="1"/>
    <col min="17" max="17" width="6.875" style="44" customWidth="1"/>
    <col min="18" max="19" width="9.66666666666667" style="44" customWidth="1"/>
    <col min="20" max="20" width="8.25" style="44" customWidth="1"/>
    <col min="21" max="16370" width="9" style="44"/>
  </cols>
  <sheetData>
    <row r="1" s="44" customFormat="1" ht="35" customHeight="1" spans="1:20">
      <c r="A1" s="46" t="s">
        <v>146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="44" customFormat="1" ht="37" customHeight="1" spans="1:20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="44" customFormat="1" ht="20" customHeight="1" spans="1:20">
      <c r="A3" s="36" t="s">
        <v>3</v>
      </c>
      <c r="B3" s="36" t="s">
        <v>4</v>
      </c>
      <c r="C3" s="48" t="s">
        <v>5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9"/>
      <c r="R3" s="36" t="s">
        <v>6</v>
      </c>
      <c r="S3" s="37" t="s">
        <v>7</v>
      </c>
      <c r="T3" s="60" t="s">
        <v>8</v>
      </c>
    </row>
    <row r="4" s="44" customFormat="1" ht="20" customHeight="1" spans="1:20">
      <c r="A4" s="36"/>
      <c r="B4" s="38"/>
      <c r="C4" s="36" t="s">
        <v>9</v>
      </c>
      <c r="D4" s="36"/>
      <c r="E4" s="36"/>
      <c r="F4" s="36" t="s">
        <v>10</v>
      </c>
      <c r="G4" s="36"/>
      <c r="H4" s="36"/>
      <c r="I4" s="36" t="s">
        <v>11</v>
      </c>
      <c r="J4" s="36"/>
      <c r="K4" s="36"/>
      <c r="L4" s="48" t="s">
        <v>12</v>
      </c>
      <c r="M4" s="49"/>
      <c r="N4" s="59"/>
      <c r="O4" s="48" t="s">
        <v>13</v>
      </c>
      <c r="P4" s="49"/>
      <c r="Q4" s="59"/>
      <c r="R4" s="38"/>
      <c r="S4" s="39"/>
      <c r="T4" s="52"/>
    </row>
    <row r="5" s="44" customFormat="1" ht="20" customHeight="1" spans="1:20">
      <c r="A5" s="36"/>
      <c r="B5" s="38"/>
      <c r="C5" s="38" t="s">
        <v>14</v>
      </c>
      <c r="D5" s="38" t="s">
        <v>15</v>
      </c>
      <c r="E5" s="38" t="s">
        <v>33</v>
      </c>
      <c r="F5" s="38" t="s">
        <v>14</v>
      </c>
      <c r="G5" s="38" t="s">
        <v>15</v>
      </c>
      <c r="H5" s="38" t="s">
        <v>33</v>
      </c>
      <c r="I5" s="38" t="s">
        <v>14</v>
      </c>
      <c r="J5" s="38" t="s">
        <v>15</v>
      </c>
      <c r="K5" s="38" t="s">
        <v>33</v>
      </c>
      <c r="L5" s="38" t="s">
        <v>14</v>
      </c>
      <c r="M5" s="38" t="s">
        <v>15</v>
      </c>
      <c r="N5" s="38" t="s">
        <v>33</v>
      </c>
      <c r="O5" s="38" t="s">
        <v>14</v>
      </c>
      <c r="P5" s="38" t="s">
        <v>15</v>
      </c>
      <c r="Q5" s="38" t="s">
        <v>33</v>
      </c>
      <c r="R5" s="38"/>
      <c r="S5" s="40"/>
      <c r="T5" s="52"/>
    </row>
    <row r="6" ht="20" customHeight="1" spans="1:20">
      <c r="A6" s="50">
        <v>1</v>
      </c>
      <c r="B6" s="51" t="s">
        <v>148</v>
      </c>
      <c r="C6" s="52">
        <v>200</v>
      </c>
      <c r="D6" s="52">
        <v>30</v>
      </c>
      <c r="E6" s="52">
        <f>C6*30</f>
        <v>6000</v>
      </c>
      <c r="F6" s="52">
        <v>200</v>
      </c>
      <c r="G6" s="52">
        <v>15</v>
      </c>
      <c r="H6" s="52">
        <f>F6*15</f>
        <v>3000</v>
      </c>
      <c r="I6" s="58">
        <v>200</v>
      </c>
      <c r="J6" s="52">
        <v>12</v>
      </c>
      <c r="K6" s="52">
        <f>I6*12</f>
        <v>2400</v>
      </c>
      <c r="L6" s="52">
        <v>200</v>
      </c>
      <c r="M6" s="52">
        <v>12</v>
      </c>
      <c r="N6" s="58">
        <f>L6*12</f>
        <v>2400</v>
      </c>
      <c r="O6" s="52">
        <v>200</v>
      </c>
      <c r="P6" s="52">
        <v>6</v>
      </c>
      <c r="Q6" s="52">
        <f>O6*6</f>
        <v>1200</v>
      </c>
      <c r="R6" s="61">
        <f>E6+H6+K6+N6+Q6</f>
        <v>15000</v>
      </c>
      <c r="S6" s="58">
        <f>R6</f>
        <v>15000</v>
      </c>
      <c r="T6" s="62"/>
    </row>
    <row r="7" ht="20" customHeight="1" spans="1:20">
      <c r="A7" s="53"/>
      <c r="B7" s="51" t="s">
        <v>148</v>
      </c>
      <c r="C7" s="52">
        <v>78</v>
      </c>
      <c r="D7" s="52">
        <v>30</v>
      </c>
      <c r="E7" s="52">
        <f t="shared" ref="E7:E27" si="0">C7*30</f>
        <v>2340</v>
      </c>
      <c r="F7" s="52">
        <v>78</v>
      </c>
      <c r="G7" s="52">
        <v>15</v>
      </c>
      <c r="H7" s="52">
        <f t="shared" ref="H7:H27" si="1">F7*15</f>
        <v>1170</v>
      </c>
      <c r="I7" s="58">
        <v>78</v>
      </c>
      <c r="J7" s="52">
        <v>12</v>
      </c>
      <c r="K7" s="52">
        <f t="shared" ref="K7:K27" si="2">I7*12</f>
        <v>936</v>
      </c>
      <c r="L7" s="52">
        <v>78</v>
      </c>
      <c r="M7" s="52">
        <v>12</v>
      </c>
      <c r="N7" s="58">
        <f t="shared" ref="N7:N27" si="3">L7*12</f>
        <v>936</v>
      </c>
      <c r="O7" s="52">
        <v>78</v>
      </c>
      <c r="P7" s="52">
        <v>6</v>
      </c>
      <c r="Q7" s="52">
        <f t="shared" ref="Q7:Q27" si="4">O7*6</f>
        <v>468</v>
      </c>
      <c r="R7" s="61">
        <f t="shared" ref="R7:R27" si="5">E7+H7+K7+N7+Q7</f>
        <v>5850</v>
      </c>
      <c r="S7" s="58">
        <f>R7</f>
        <v>5850</v>
      </c>
      <c r="T7" s="62"/>
    </row>
    <row r="8" ht="20" customHeight="1" spans="1:20">
      <c r="A8" s="50">
        <v>2</v>
      </c>
      <c r="B8" s="51" t="s">
        <v>149</v>
      </c>
      <c r="C8" s="52">
        <v>55</v>
      </c>
      <c r="D8" s="52">
        <v>30</v>
      </c>
      <c r="E8" s="52">
        <f t="shared" si="0"/>
        <v>1650</v>
      </c>
      <c r="F8" s="52">
        <v>55</v>
      </c>
      <c r="G8" s="52">
        <v>15</v>
      </c>
      <c r="H8" s="52">
        <f t="shared" si="1"/>
        <v>825</v>
      </c>
      <c r="I8" s="58">
        <v>55</v>
      </c>
      <c r="J8" s="52">
        <v>12</v>
      </c>
      <c r="K8" s="52">
        <f t="shared" si="2"/>
        <v>660</v>
      </c>
      <c r="L8" s="52">
        <v>55</v>
      </c>
      <c r="M8" s="52">
        <v>12</v>
      </c>
      <c r="N8" s="58">
        <f t="shared" si="3"/>
        <v>660</v>
      </c>
      <c r="O8" s="52">
        <v>55</v>
      </c>
      <c r="P8" s="52">
        <v>6</v>
      </c>
      <c r="Q8" s="52">
        <f t="shared" si="4"/>
        <v>330</v>
      </c>
      <c r="R8" s="61">
        <f t="shared" si="5"/>
        <v>4125</v>
      </c>
      <c r="S8" s="58">
        <f t="shared" ref="S8:S27" si="6">R8</f>
        <v>4125</v>
      </c>
      <c r="T8" s="62"/>
    </row>
    <row r="9" ht="20" customHeight="1" spans="1:20">
      <c r="A9" s="54"/>
      <c r="B9" s="51" t="s">
        <v>149</v>
      </c>
      <c r="C9" s="52">
        <v>163</v>
      </c>
      <c r="D9" s="52">
        <v>30</v>
      </c>
      <c r="E9" s="52">
        <f t="shared" si="0"/>
        <v>4890</v>
      </c>
      <c r="F9" s="52">
        <v>163</v>
      </c>
      <c r="G9" s="52">
        <v>15</v>
      </c>
      <c r="H9" s="52">
        <f t="shared" si="1"/>
        <v>2445</v>
      </c>
      <c r="I9" s="58">
        <v>163</v>
      </c>
      <c r="J9" s="52">
        <v>12</v>
      </c>
      <c r="K9" s="52">
        <f t="shared" si="2"/>
        <v>1956</v>
      </c>
      <c r="L9" s="52">
        <v>163</v>
      </c>
      <c r="M9" s="52">
        <v>12</v>
      </c>
      <c r="N9" s="58">
        <f t="shared" si="3"/>
        <v>1956</v>
      </c>
      <c r="O9" s="52">
        <v>163</v>
      </c>
      <c r="P9" s="52">
        <v>6</v>
      </c>
      <c r="Q9" s="52">
        <f t="shared" si="4"/>
        <v>978</v>
      </c>
      <c r="R9" s="61">
        <f t="shared" si="5"/>
        <v>12225</v>
      </c>
      <c r="S9" s="58">
        <f t="shared" si="6"/>
        <v>12225</v>
      </c>
      <c r="T9" s="62"/>
    </row>
    <row r="10" ht="20" customHeight="1" spans="1:20">
      <c r="A10" s="54"/>
      <c r="B10" s="51" t="s">
        <v>149</v>
      </c>
      <c r="C10" s="52">
        <v>395.37</v>
      </c>
      <c r="D10" s="52">
        <v>30</v>
      </c>
      <c r="E10" s="52">
        <f t="shared" si="0"/>
        <v>11861.1</v>
      </c>
      <c r="F10" s="52">
        <v>395.37</v>
      </c>
      <c r="G10" s="52">
        <v>15</v>
      </c>
      <c r="H10" s="52">
        <f t="shared" si="1"/>
        <v>5930.55</v>
      </c>
      <c r="I10" s="58">
        <v>395.37</v>
      </c>
      <c r="J10" s="52">
        <v>12</v>
      </c>
      <c r="K10" s="52">
        <f t="shared" si="2"/>
        <v>4744.44</v>
      </c>
      <c r="L10" s="52">
        <v>395.37</v>
      </c>
      <c r="M10" s="52">
        <v>12</v>
      </c>
      <c r="N10" s="58">
        <f t="shared" si="3"/>
        <v>4744.44</v>
      </c>
      <c r="O10" s="52">
        <v>395.37</v>
      </c>
      <c r="P10" s="52">
        <v>6</v>
      </c>
      <c r="Q10" s="52">
        <f t="shared" si="4"/>
        <v>2372.22</v>
      </c>
      <c r="R10" s="61">
        <f t="shared" si="5"/>
        <v>29652.75</v>
      </c>
      <c r="S10" s="58">
        <f t="shared" si="6"/>
        <v>29652.75</v>
      </c>
      <c r="T10" s="63"/>
    </row>
    <row r="11" ht="20" customHeight="1" spans="1:20">
      <c r="A11" s="54"/>
      <c r="B11" s="51" t="s">
        <v>149</v>
      </c>
      <c r="C11" s="52">
        <v>182</v>
      </c>
      <c r="D11" s="52">
        <v>30</v>
      </c>
      <c r="E11" s="52">
        <f t="shared" si="0"/>
        <v>5460</v>
      </c>
      <c r="F11" s="52">
        <v>182</v>
      </c>
      <c r="G11" s="52">
        <v>15</v>
      </c>
      <c r="H11" s="52">
        <f t="shared" si="1"/>
        <v>2730</v>
      </c>
      <c r="I11" s="58">
        <v>182</v>
      </c>
      <c r="J11" s="52">
        <v>12</v>
      </c>
      <c r="K11" s="52">
        <f t="shared" si="2"/>
        <v>2184</v>
      </c>
      <c r="L11" s="52">
        <v>182</v>
      </c>
      <c r="M11" s="52">
        <v>12</v>
      </c>
      <c r="N11" s="58">
        <f t="shared" si="3"/>
        <v>2184</v>
      </c>
      <c r="O11" s="52">
        <v>182</v>
      </c>
      <c r="P11" s="52">
        <v>6</v>
      </c>
      <c r="Q11" s="52">
        <f t="shared" si="4"/>
        <v>1092</v>
      </c>
      <c r="R11" s="61">
        <f t="shared" si="5"/>
        <v>13650</v>
      </c>
      <c r="S11" s="58">
        <f t="shared" si="6"/>
        <v>13650</v>
      </c>
      <c r="T11" s="62"/>
    </row>
    <row r="12" ht="20" customHeight="1" spans="1:20">
      <c r="A12" s="54"/>
      <c r="B12" s="51" t="s">
        <v>149</v>
      </c>
      <c r="C12" s="52">
        <v>174</v>
      </c>
      <c r="D12" s="52">
        <v>30</v>
      </c>
      <c r="E12" s="52">
        <f t="shared" si="0"/>
        <v>5220</v>
      </c>
      <c r="F12" s="52">
        <v>174</v>
      </c>
      <c r="G12" s="52">
        <v>15</v>
      </c>
      <c r="H12" s="52">
        <f t="shared" si="1"/>
        <v>2610</v>
      </c>
      <c r="I12" s="58">
        <v>174</v>
      </c>
      <c r="J12" s="52">
        <v>12</v>
      </c>
      <c r="K12" s="52">
        <f t="shared" si="2"/>
        <v>2088</v>
      </c>
      <c r="L12" s="52">
        <v>174</v>
      </c>
      <c r="M12" s="52">
        <v>12</v>
      </c>
      <c r="N12" s="58">
        <f t="shared" si="3"/>
        <v>2088</v>
      </c>
      <c r="O12" s="52">
        <v>174</v>
      </c>
      <c r="P12" s="52">
        <v>6</v>
      </c>
      <c r="Q12" s="52">
        <f t="shared" si="4"/>
        <v>1044</v>
      </c>
      <c r="R12" s="61">
        <f t="shared" si="5"/>
        <v>13050</v>
      </c>
      <c r="S12" s="58">
        <f t="shared" si="6"/>
        <v>13050</v>
      </c>
      <c r="T12" s="64"/>
    </row>
    <row r="13" ht="20" customHeight="1" spans="1:20">
      <c r="A13" s="53"/>
      <c r="B13" s="51" t="s">
        <v>149</v>
      </c>
      <c r="C13" s="52">
        <v>156</v>
      </c>
      <c r="D13" s="52">
        <v>30</v>
      </c>
      <c r="E13" s="52">
        <f t="shared" si="0"/>
        <v>4680</v>
      </c>
      <c r="F13" s="52">
        <v>156</v>
      </c>
      <c r="G13" s="52">
        <v>15</v>
      </c>
      <c r="H13" s="52">
        <f t="shared" si="1"/>
        <v>2340</v>
      </c>
      <c r="I13" s="58">
        <v>156</v>
      </c>
      <c r="J13" s="52">
        <v>12</v>
      </c>
      <c r="K13" s="52">
        <f t="shared" si="2"/>
        <v>1872</v>
      </c>
      <c r="L13" s="52">
        <v>156</v>
      </c>
      <c r="M13" s="52">
        <v>12</v>
      </c>
      <c r="N13" s="58">
        <f t="shared" si="3"/>
        <v>1872</v>
      </c>
      <c r="O13" s="52">
        <v>156</v>
      </c>
      <c r="P13" s="52">
        <v>6</v>
      </c>
      <c r="Q13" s="52">
        <f t="shared" si="4"/>
        <v>936</v>
      </c>
      <c r="R13" s="61">
        <f t="shared" si="5"/>
        <v>11700</v>
      </c>
      <c r="S13" s="58">
        <f t="shared" si="6"/>
        <v>11700</v>
      </c>
      <c r="T13" s="64"/>
    </row>
    <row r="14" ht="20" customHeight="1" spans="1:20">
      <c r="A14" s="52">
        <v>3</v>
      </c>
      <c r="B14" s="51" t="s">
        <v>150</v>
      </c>
      <c r="C14" s="52">
        <v>977.55</v>
      </c>
      <c r="D14" s="52">
        <v>30</v>
      </c>
      <c r="E14" s="52">
        <f t="shared" si="0"/>
        <v>29326.5</v>
      </c>
      <c r="F14" s="52">
        <v>977.55</v>
      </c>
      <c r="G14" s="52">
        <v>15</v>
      </c>
      <c r="H14" s="52">
        <f t="shared" si="1"/>
        <v>14663.25</v>
      </c>
      <c r="I14" s="58">
        <v>977.55</v>
      </c>
      <c r="J14" s="52">
        <v>12</v>
      </c>
      <c r="K14" s="52">
        <f t="shared" si="2"/>
        <v>11730.6</v>
      </c>
      <c r="L14" s="52">
        <v>977.55</v>
      </c>
      <c r="M14" s="52">
        <v>12</v>
      </c>
      <c r="N14" s="58">
        <f t="shared" si="3"/>
        <v>11730.6</v>
      </c>
      <c r="O14" s="52">
        <v>977.55</v>
      </c>
      <c r="P14" s="52">
        <v>6</v>
      </c>
      <c r="Q14" s="52">
        <f t="shared" si="4"/>
        <v>5865.3</v>
      </c>
      <c r="R14" s="61">
        <f t="shared" si="5"/>
        <v>73316.25</v>
      </c>
      <c r="S14" s="58">
        <f t="shared" si="6"/>
        <v>73316.25</v>
      </c>
      <c r="T14" s="64"/>
    </row>
    <row r="15" ht="20" customHeight="1" spans="1:20">
      <c r="A15" s="50">
        <v>4</v>
      </c>
      <c r="B15" s="51" t="s">
        <v>151</v>
      </c>
      <c r="C15" s="52">
        <v>699.37</v>
      </c>
      <c r="D15" s="52">
        <v>30</v>
      </c>
      <c r="E15" s="52">
        <f t="shared" si="0"/>
        <v>20981.1</v>
      </c>
      <c r="F15" s="52">
        <v>699.37</v>
      </c>
      <c r="G15" s="52">
        <v>15</v>
      </c>
      <c r="H15" s="52">
        <f t="shared" si="1"/>
        <v>10490.55</v>
      </c>
      <c r="I15" s="58">
        <v>699.37</v>
      </c>
      <c r="J15" s="52">
        <v>12</v>
      </c>
      <c r="K15" s="52">
        <f t="shared" si="2"/>
        <v>8392.44</v>
      </c>
      <c r="L15" s="52">
        <v>699.37</v>
      </c>
      <c r="M15" s="52">
        <v>12</v>
      </c>
      <c r="N15" s="58">
        <f t="shared" si="3"/>
        <v>8392.44</v>
      </c>
      <c r="O15" s="52">
        <v>699.37</v>
      </c>
      <c r="P15" s="52">
        <v>6</v>
      </c>
      <c r="Q15" s="52">
        <f t="shared" si="4"/>
        <v>4196.22</v>
      </c>
      <c r="R15" s="61">
        <f t="shared" si="5"/>
        <v>52452.75</v>
      </c>
      <c r="S15" s="58">
        <f t="shared" si="6"/>
        <v>52452.75</v>
      </c>
      <c r="T15" s="64"/>
    </row>
    <row r="16" ht="20" customHeight="1" spans="1:20">
      <c r="A16" s="53"/>
      <c r="B16" s="51" t="s">
        <v>151</v>
      </c>
      <c r="C16" s="52">
        <v>129.084</v>
      </c>
      <c r="D16" s="52">
        <v>30</v>
      </c>
      <c r="E16" s="52">
        <f t="shared" si="0"/>
        <v>3872.52</v>
      </c>
      <c r="F16" s="52">
        <v>129.084</v>
      </c>
      <c r="G16" s="52">
        <v>15</v>
      </c>
      <c r="H16" s="52">
        <f t="shared" si="1"/>
        <v>1936.26</v>
      </c>
      <c r="I16" s="58">
        <v>129.084</v>
      </c>
      <c r="J16" s="52">
        <v>12</v>
      </c>
      <c r="K16" s="52">
        <f t="shared" si="2"/>
        <v>1549.008</v>
      </c>
      <c r="L16" s="52">
        <v>129.084</v>
      </c>
      <c r="M16" s="52">
        <v>12</v>
      </c>
      <c r="N16" s="58">
        <f t="shared" si="3"/>
        <v>1549.008</v>
      </c>
      <c r="O16" s="52">
        <v>129.084</v>
      </c>
      <c r="P16" s="52">
        <v>6</v>
      </c>
      <c r="Q16" s="52">
        <f t="shared" si="4"/>
        <v>774.504</v>
      </c>
      <c r="R16" s="61">
        <f t="shared" si="5"/>
        <v>9681.3</v>
      </c>
      <c r="S16" s="58">
        <f t="shared" si="6"/>
        <v>9681.3</v>
      </c>
      <c r="T16" s="65"/>
    </row>
    <row r="17" ht="20" customHeight="1" spans="1:20">
      <c r="A17" s="52">
        <v>5</v>
      </c>
      <c r="B17" s="51" t="s">
        <v>152</v>
      </c>
      <c r="C17" s="52">
        <v>2181.1</v>
      </c>
      <c r="D17" s="52">
        <v>30</v>
      </c>
      <c r="E17" s="52">
        <f t="shared" si="0"/>
        <v>65433</v>
      </c>
      <c r="F17" s="52">
        <v>2181.1</v>
      </c>
      <c r="G17" s="52">
        <v>15</v>
      </c>
      <c r="H17" s="52">
        <f t="shared" si="1"/>
        <v>32716.5</v>
      </c>
      <c r="I17" s="58">
        <v>2181.1</v>
      </c>
      <c r="J17" s="52">
        <v>12</v>
      </c>
      <c r="K17" s="52">
        <f t="shared" si="2"/>
        <v>26173.2</v>
      </c>
      <c r="L17" s="52">
        <v>2181.1</v>
      </c>
      <c r="M17" s="52">
        <v>12</v>
      </c>
      <c r="N17" s="58">
        <f t="shared" si="3"/>
        <v>26173.2</v>
      </c>
      <c r="O17" s="52">
        <v>2181.1</v>
      </c>
      <c r="P17" s="52">
        <v>6</v>
      </c>
      <c r="Q17" s="52">
        <f t="shared" si="4"/>
        <v>13086.6</v>
      </c>
      <c r="R17" s="61">
        <f t="shared" si="5"/>
        <v>163582.5</v>
      </c>
      <c r="S17" s="58">
        <f t="shared" si="6"/>
        <v>163582.5</v>
      </c>
      <c r="T17" s="64"/>
    </row>
    <row r="18" ht="20" customHeight="1" spans="1:20">
      <c r="A18" s="52">
        <v>6</v>
      </c>
      <c r="B18" s="51" t="s">
        <v>153</v>
      </c>
      <c r="C18" s="52">
        <v>75.9</v>
      </c>
      <c r="D18" s="52">
        <v>30</v>
      </c>
      <c r="E18" s="52">
        <f t="shared" si="0"/>
        <v>2277</v>
      </c>
      <c r="F18" s="52">
        <v>75.9</v>
      </c>
      <c r="G18" s="52">
        <v>15</v>
      </c>
      <c r="H18" s="52">
        <f t="shared" si="1"/>
        <v>1138.5</v>
      </c>
      <c r="I18" s="58">
        <v>75.9</v>
      </c>
      <c r="J18" s="52">
        <v>12</v>
      </c>
      <c r="K18" s="52">
        <f t="shared" si="2"/>
        <v>910.8</v>
      </c>
      <c r="L18" s="52">
        <v>75.9</v>
      </c>
      <c r="M18" s="52">
        <v>12</v>
      </c>
      <c r="N18" s="58">
        <f t="shared" si="3"/>
        <v>910.8</v>
      </c>
      <c r="O18" s="52">
        <v>75.9</v>
      </c>
      <c r="P18" s="52">
        <v>6</v>
      </c>
      <c r="Q18" s="52">
        <f t="shared" si="4"/>
        <v>455.4</v>
      </c>
      <c r="R18" s="61">
        <f t="shared" si="5"/>
        <v>5692.5</v>
      </c>
      <c r="S18" s="58">
        <f t="shared" si="6"/>
        <v>5692.5</v>
      </c>
      <c r="T18" s="62"/>
    </row>
    <row r="19" ht="20" customHeight="1" spans="1:20">
      <c r="A19" s="52">
        <v>7</v>
      </c>
      <c r="B19" s="51" t="s">
        <v>154</v>
      </c>
      <c r="C19" s="52">
        <v>46.92</v>
      </c>
      <c r="D19" s="52">
        <v>30</v>
      </c>
      <c r="E19" s="52">
        <f t="shared" si="0"/>
        <v>1407.6</v>
      </c>
      <c r="F19" s="52">
        <v>46.92</v>
      </c>
      <c r="G19" s="52">
        <v>15</v>
      </c>
      <c r="H19" s="52">
        <f t="shared" si="1"/>
        <v>703.8</v>
      </c>
      <c r="I19" s="58">
        <v>46.92</v>
      </c>
      <c r="J19" s="52">
        <v>12</v>
      </c>
      <c r="K19" s="52">
        <f t="shared" si="2"/>
        <v>563.04</v>
      </c>
      <c r="L19" s="52">
        <v>46.92</v>
      </c>
      <c r="M19" s="52">
        <v>12</v>
      </c>
      <c r="N19" s="58">
        <f t="shared" si="3"/>
        <v>563.04</v>
      </c>
      <c r="O19" s="52">
        <v>46.92</v>
      </c>
      <c r="P19" s="52">
        <v>6</v>
      </c>
      <c r="Q19" s="52">
        <f t="shared" si="4"/>
        <v>281.52</v>
      </c>
      <c r="R19" s="61">
        <f t="shared" si="5"/>
        <v>3519</v>
      </c>
      <c r="S19" s="58">
        <f t="shared" si="6"/>
        <v>3519</v>
      </c>
      <c r="T19" s="62"/>
    </row>
    <row r="20" ht="20" customHeight="1" spans="1:20">
      <c r="A20" s="52">
        <v>8</v>
      </c>
      <c r="B20" s="51" t="s">
        <v>155</v>
      </c>
      <c r="C20" s="52">
        <v>75.066</v>
      </c>
      <c r="D20" s="52">
        <v>30</v>
      </c>
      <c r="E20" s="52">
        <f t="shared" si="0"/>
        <v>2251.98</v>
      </c>
      <c r="F20" s="52">
        <v>75.066</v>
      </c>
      <c r="G20" s="52">
        <v>15</v>
      </c>
      <c r="H20" s="52">
        <f t="shared" si="1"/>
        <v>1125.99</v>
      </c>
      <c r="I20" s="58">
        <v>75.066</v>
      </c>
      <c r="J20" s="52">
        <v>12</v>
      </c>
      <c r="K20" s="52">
        <f t="shared" si="2"/>
        <v>900.792</v>
      </c>
      <c r="L20" s="52">
        <v>75.066</v>
      </c>
      <c r="M20" s="52">
        <v>12</v>
      </c>
      <c r="N20" s="58">
        <f t="shared" si="3"/>
        <v>900.792</v>
      </c>
      <c r="O20" s="52">
        <v>75.066</v>
      </c>
      <c r="P20" s="52">
        <v>6</v>
      </c>
      <c r="Q20" s="52">
        <f t="shared" si="4"/>
        <v>450.396</v>
      </c>
      <c r="R20" s="61">
        <f t="shared" si="5"/>
        <v>5629.95</v>
      </c>
      <c r="S20" s="58">
        <f t="shared" si="6"/>
        <v>5629.95</v>
      </c>
      <c r="T20" s="63"/>
    </row>
    <row r="21" ht="20" customHeight="1" spans="1:20">
      <c r="A21" s="52">
        <v>9</v>
      </c>
      <c r="B21" s="51" t="s">
        <v>156</v>
      </c>
      <c r="C21" s="52">
        <v>196.4</v>
      </c>
      <c r="D21" s="52">
        <v>30</v>
      </c>
      <c r="E21" s="52">
        <f t="shared" si="0"/>
        <v>5892</v>
      </c>
      <c r="F21" s="52">
        <v>196.4</v>
      </c>
      <c r="G21" s="52">
        <v>15</v>
      </c>
      <c r="H21" s="52">
        <f t="shared" si="1"/>
        <v>2946</v>
      </c>
      <c r="I21" s="58">
        <v>196.4</v>
      </c>
      <c r="J21" s="52">
        <v>12</v>
      </c>
      <c r="K21" s="52">
        <f t="shared" si="2"/>
        <v>2356.8</v>
      </c>
      <c r="L21" s="52">
        <v>196.4</v>
      </c>
      <c r="M21" s="52">
        <v>12</v>
      </c>
      <c r="N21" s="58">
        <f t="shared" si="3"/>
        <v>2356.8</v>
      </c>
      <c r="O21" s="52">
        <v>196.4</v>
      </c>
      <c r="P21" s="52">
        <v>6</v>
      </c>
      <c r="Q21" s="52">
        <f t="shared" si="4"/>
        <v>1178.4</v>
      </c>
      <c r="R21" s="61">
        <f t="shared" si="5"/>
        <v>14730</v>
      </c>
      <c r="S21" s="58">
        <f t="shared" si="6"/>
        <v>14730</v>
      </c>
      <c r="T21" s="64"/>
    </row>
    <row r="22" ht="20" customHeight="1" spans="1:20">
      <c r="A22" s="52">
        <v>10</v>
      </c>
      <c r="B22" s="51" t="s">
        <v>157</v>
      </c>
      <c r="C22" s="52">
        <v>298.9</v>
      </c>
      <c r="D22" s="52">
        <v>30</v>
      </c>
      <c r="E22" s="52">
        <f t="shared" si="0"/>
        <v>8967</v>
      </c>
      <c r="F22" s="52">
        <v>298.9</v>
      </c>
      <c r="G22" s="52">
        <v>15</v>
      </c>
      <c r="H22" s="52">
        <f t="shared" si="1"/>
        <v>4483.5</v>
      </c>
      <c r="I22" s="52">
        <v>298.9</v>
      </c>
      <c r="J22" s="52">
        <v>12</v>
      </c>
      <c r="K22" s="52">
        <f t="shared" si="2"/>
        <v>3586.8</v>
      </c>
      <c r="L22" s="52">
        <v>298.9</v>
      </c>
      <c r="M22" s="52">
        <v>12</v>
      </c>
      <c r="N22" s="58">
        <f t="shared" si="3"/>
        <v>3586.8</v>
      </c>
      <c r="O22" s="52">
        <v>298.9</v>
      </c>
      <c r="P22" s="52">
        <v>6</v>
      </c>
      <c r="Q22" s="52">
        <f t="shared" si="4"/>
        <v>1793.4</v>
      </c>
      <c r="R22" s="61">
        <f t="shared" si="5"/>
        <v>22417.5</v>
      </c>
      <c r="S22" s="58">
        <f t="shared" si="6"/>
        <v>22417.5</v>
      </c>
      <c r="T22" s="64"/>
    </row>
    <row r="23" ht="20" customHeight="1" spans="1:20">
      <c r="A23" s="52">
        <v>11</v>
      </c>
      <c r="B23" s="51" t="s">
        <v>158</v>
      </c>
      <c r="C23" s="52">
        <v>291.49</v>
      </c>
      <c r="D23" s="52">
        <v>30</v>
      </c>
      <c r="E23" s="52">
        <f t="shared" si="0"/>
        <v>8744.7</v>
      </c>
      <c r="F23" s="52">
        <v>133.11</v>
      </c>
      <c r="G23" s="52">
        <v>15</v>
      </c>
      <c r="H23" s="52">
        <f t="shared" si="1"/>
        <v>1996.65</v>
      </c>
      <c r="I23" s="52">
        <v>133.11</v>
      </c>
      <c r="J23" s="52">
        <v>12</v>
      </c>
      <c r="K23" s="52">
        <f t="shared" si="2"/>
        <v>1597.32</v>
      </c>
      <c r="L23" s="52">
        <v>291.49</v>
      </c>
      <c r="M23" s="52">
        <v>12</v>
      </c>
      <c r="N23" s="58">
        <f t="shared" si="3"/>
        <v>3497.88</v>
      </c>
      <c r="O23" s="52">
        <v>291.49</v>
      </c>
      <c r="P23" s="52">
        <v>6</v>
      </c>
      <c r="Q23" s="52">
        <f t="shared" si="4"/>
        <v>1748.94</v>
      </c>
      <c r="R23" s="61">
        <f t="shared" si="5"/>
        <v>17585.49</v>
      </c>
      <c r="S23" s="58">
        <f t="shared" si="6"/>
        <v>17585.49</v>
      </c>
      <c r="T23" s="64"/>
    </row>
    <row r="24" ht="20" customHeight="1" spans="1:20">
      <c r="A24" s="52">
        <v>12</v>
      </c>
      <c r="B24" s="55" t="s">
        <v>159</v>
      </c>
      <c r="C24" s="52">
        <v>197.59</v>
      </c>
      <c r="D24" s="52">
        <v>30</v>
      </c>
      <c r="E24" s="52">
        <f t="shared" si="0"/>
        <v>5927.7</v>
      </c>
      <c r="F24" s="52">
        <v>197.59</v>
      </c>
      <c r="G24" s="52">
        <v>15</v>
      </c>
      <c r="H24" s="52">
        <f t="shared" si="1"/>
        <v>2963.85</v>
      </c>
      <c r="I24" s="52">
        <v>197.59</v>
      </c>
      <c r="J24" s="52">
        <v>12</v>
      </c>
      <c r="K24" s="52">
        <f t="shared" si="2"/>
        <v>2371.08</v>
      </c>
      <c r="L24" s="52">
        <v>197.59</v>
      </c>
      <c r="M24" s="52">
        <v>12</v>
      </c>
      <c r="N24" s="58">
        <f t="shared" si="3"/>
        <v>2371.08</v>
      </c>
      <c r="O24" s="52">
        <v>197.59</v>
      </c>
      <c r="P24" s="52">
        <v>6</v>
      </c>
      <c r="Q24" s="52">
        <f t="shared" si="4"/>
        <v>1185.54</v>
      </c>
      <c r="R24" s="61">
        <f t="shared" si="5"/>
        <v>14819.25</v>
      </c>
      <c r="S24" s="58">
        <f t="shared" si="6"/>
        <v>14819.25</v>
      </c>
      <c r="T24" s="62"/>
    </row>
    <row r="25" ht="20" customHeight="1" spans="1:20">
      <c r="A25" s="50">
        <v>13</v>
      </c>
      <c r="B25" s="51" t="s">
        <v>160</v>
      </c>
      <c r="C25" s="52">
        <v>113.28</v>
      </c>
      <c r="D25" s="52">
        <v>30</v>
      </c>
      <c r="E25" s="52">
        <f t="shared" si="0"/>
        <v>3398.4</v>
      </c>
      <c r="F25" s="52">
        <v>113.28</v>
      </c>
      <c r="G25" s="52">
        <v>15</v>
      </c>
      <c r="H25" s="52">
        <f t="shared" si="1"/>
        <v>1699.2</v>
      </c>
      <c r="I25" s="52">
        <v>113.28</v>
      </c>
      <c r="J25" s="52">
        <v>12</v>
      </c>
      <c r="K25" s="52">
        <f t="shared" si="2"/>
        <v>1359.36</v>
      </c>
      <c r="L25" s="52">
        <v>113.28</v>
      </c>
      <c r="M25" s="52">
        <v>12</v>
      </c>
      <c r="N25" s="58">
        <f t="shared" si="3"/>
        <v>1359.36</v>
      </c>
      <c r="O25" s="52">
        <v>113.28</v>
      </c>
      <c r="P25" s="52">
        <v>6</v>
      </c>
      <c r="Q25" s="52">
        <f t="shared" si="4"/>
        <v>679.68</v>
      </c>
      <c r="R25" s="61">
        <f t="shared" si="5"/>
        <v>8496</v>
      </c>
      <c r="S25" s="58">
        <f t="shared" si="6"/>
        <v>8496</v>
      </c>
      <c r="T25" s="64"/>
    </row>
    <row r="26" ht="20" customHeight="1" spans="1:20">
      <c r="A26" s="53"/>
      <c r="B26" s="51" t="s">
        <v>160</v>
      </c>
      <c r="C26" s="52">
        <v>213.582</v>
      </c>
      <c r="D26" s="52">
        <v>30</v>
      </c>
      <c r="E26" s="52">
        <f t="shared" si="0"/>
        <v>6407.46</v>
      </c>
      <c r="F26" s="52">
        <v>213.582</v>
      </c>
      <c r="G26" s="52">
        <v>15</v>
      </c>
      <c r="H26" s="52">
        <f t="shared" si="1"/>
        <v>3203.73</v>
      </c>
      <c r="I26" s="52">
        <v>213.582</v>
      </c>
      <c r="J26" s="52">
        <v>12</v>
      </c>
      <c r="K26" s="52">
        <f t="shared" si="2"/>
        <v>2562.984</v>
      </c>
      <c r="L26" s="52">
        <v>213.582</v>
      </c>
      <c r="M26" s="52">
        <v>12</v>
      </c>
      <c r="N26" s="58">
        <f t="shared" si="3"/>
        <v>2562.984</v>
      </c>
      <c r="O26" s="52">
        <v>213.582</v>
      </c>
      <c r="P26" s="52">
        <v>6</v>
      </c>
      <c r="Q26" s="52">
        <f t="shared" si="4"/>
        <v>1281.492</v>
      </c>
      <c r="R26" s="61">
        <f t="shared" si="5"/>
        <v>16018.65</v>
      </c>
      <c r="S26" s="58">
        <f t="shared" si="6"/>
        <v>16018.65</v>
      </c>
      <c r="T26" s="63"/>
    </row>
    <row r="27" ht="20" customHeight="1" spans="1:20">
      <c r="A27" s="56" t="s">
        <v>27</v>
      </c>
      <c r="B27" s="57"/>
      <c r="C27" s="52">
        <f>SUM(C6:C26)</f>
        <v>6899.602</v>
      </c>
      <c r="D27" s="52"/>
      <c r="E27" s="52">
        <f t="shared" si="0"/>
        <v>206988.06</v>
      </c>
      <c r="F27" s="52">
        <f>SUM(F6:F26)</f>
        <v>6741.222</v>
      </c>
      <c r="G27" s="52"/>
      <c r="H27" s="52">
        <f t="shared" si="1"/>
        <v>101118.33</v>
      </c>
      <c r="I27" s="58">
        <f>SUM(I6:I26)</f>
        <v>6741.222</v>
      </c>
      <c r="J27" s="52"/>
      <c r="K27" s="52">
        <f t="shared" si="2"/>
        <v>80894.664</v>
      </c>
      <c r="L27" s="52">
        <f>SUM(L6:L26)</f>
        <v>6899.602</v>
      </c>
      <c r="M27" s="52"/>
      <c r="N27" s="58">
        <f t="shared" si="3"/>
        <v>82795.224</v>
      </c>
      <c r="O27" s="52">
        <f>SUM(O6:O26)</f>
        <v>6899.602</v>
      </c>
      <c r="P27" s="52"/>
      <c r="Q27" s="52">
        <f t="shared" si="4"/>
        <v>41397.612</v>
      </c>
      <c r="R27" s="61">
        <f t="shared" si="5"/>
        <v>513193.89</v>
      </c>
      <c r="S27" s="58">
        <f t="shared" si="6"/>
        <v>513193.89</v>
      </c>
      <c r="T27" s="66"/>
    </row>
  </sheetData>
  <mergeCells count="18">
    <mergeCell ref="A1:T1"/>
    <mergeCell ref="A2:T2"/>
    <mergeCell ref="C3:Q3"/>
    <mergeCell ref="C4:E4"/>
    <mergeCell ref="F4:H4"/>
    <mergeCell ref="I4:K4"/>
    <mergeCell ref="L4:N4"/>
    <mergeCell ref="O4:Q4"/>
    <mergeCell ref="A27:B27"/>
    <mergeCell ref="A3:A5"/>
    <mergeCell ref="A6:A7"/>
    <mergeCell ref="A8:A13"/>
    <mergeCell ref="A15:A16"/>
    <mergeCell ref="A25:A26"/>
    <mergeCell ref="B3:B5"/>
    <mergeCell ref="R3:R5"/>
    <mergeCell ref="S3:S5"/>
    <mergeCell ref="T3:T5"/>
  </mergeCells>
  <pageMargins left="0.948611111111111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附件2天友农机合作社</vt:lpstr>
      <vt:lpstr>凯森农业发展有限公司</vt:lpstr>
      <vt:lpstr>顺海博农业专业合作社联社</vt:lpstr>
      <vt:lpstr>南诗午农机专业合作社</vt:lpstr>
      <vt:lpstr>田金旺农机专业合作社</vt:lpstr>
      <vt:lpstr>鼎弘农业服务有限公司</vt:lpstr>
      <vt:lpstr>义和种养专业合作社</vt:lpstr>
      <vt:lpstr>合旦农机专业合作社</vt:lpstr>
      <vt:lpstr>何苗农业科技发展有限公司</vt:lpstr>
      <vt:lpstr>永园农机专业合作社</vt:lpstr>
      <vt:lpstr>建军农机服务专业合作社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</dc:creator>
  <cp:lastModifiedBy>gp</cp:lastModifiedBy>
  <dcterms:created xsi:type="dcterms:W3CDTF">2023-05-22T19:32:00Z</dcterms:created>
  <dcterms:modified xsi:type="dcterms:W3CDTF">2026-09-02T08:43:13Z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40C17F0B27A7FF1F2171976A38CB5934_43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