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 tabRatio="850" firstSheet="1" activeTab="2"/>
  </bookViews>
  <sheets>
    <sheet name="附件12023年农业生产托管试点项目补助资金汇总" sheetId="1" r:id="rId1"/>
    <sheet name="附件2天友农机合作社" sheetId="2" r:id="rId2"/>
    <sheet name="凯森农业发展有限公司" sheetId="3" r:id="rId3"/>
    <sheet name="文超农机合作社" sheetId="4" r:id="rId4"/>
    <sheet name="建军农机合作社" sheetId="9" r:id="rId5"/>
    <sheet name="顺海博农业专业合作社联社" sheetId="10" r:id="rId6"/>
    <sheet name="南诗午农机专业合作社" sheetId="11" r:id="rId7"/>
  </sheets>
  <definedNames>
    <definedName name="_xlnm._FilterDatabase" localSheetId="0" hidden="1">附件12023年农业生产托管试点项目补助资金汇总!$A$1:$U$105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<sst xmlns="http://schemas.openxmlformats.org/spreadsheetml/2006/main" count="475" uniqueCount="228">
  <si>
    <t>附件1</t>
  </si>
  <si>
    <t>2023年度农业生产托管试点项目补助资金核算汇总表（一）</t>
  </si>
  <si>
    <t>填报单位：高平市农业农村局                                                     2024年6月24日                                                                 单位：亩、元</t>
  </si>
  <si>
    <t>序号</t>
  </si>
  <si>
    <t>乡镇</t>
  </si>
  <si>
    <t>服务
组织</t>
  </si>
  <si>
    <t>申报补贴面积及金额</t>
  </si>
  <si>
    <t>申报
补助金额
合计</t>
  </si>
  <si>
    <t xml:space="preserve">按任务
兑付
补助金额
</t>
  </si>
  <si>
    <t>备注</t>
  </si>
  <si>
    <t>深耕</t>
  </si>
  <si>
    <t>旋耕</t>
  </si>
  <si>
    <t>机收</t>
  </si>
  <si>
    <t>机播</t>
  </si>
  <si>
    <t>机防</t>
  </si>
  <si>
    <t>面积</t>
  </si>
  <si>
    <t>亩
补
贴</t>
  </si>
  <si>
    <t>金额</t>
  </si>
  <si>
    <t>南城办</t>
  </si>
  <si>
    <t>天友农机</t>
  </si>
  <si>
    <t>凯森农业</t>
  </si>
  <si>
    <t>南许庄</t>
  </si>
  <si>
    <t>南陈</t>
  </si>
  <si>
    <t>北陈</t>
  </si>
  <si>
    <t>谷口</t>
  </si>
  <si>
    <t>庄子</t>
  </si>
  <si>
    <t xml:space="preserve">朴村 </t>
  </si>
  <si>
    <t>下玉井</t>
  </si>
  <si>
    <t>合计</t>
  </si>
  <si>
    <t>米山镇</t>
  </si>
  <si>
    <t>文超农机</t>
  </si>
  <si>
    <t>云东</t>
  </si>
  <si>
    <t>三甲镇</t>
  </si>
  <si>
    <t>北李</t>
  </si>
  <si>
    <t>北庄</t>
  </si>
  <si>
    <t>路家山</t>
  </si>
  <si>
    <t>朱家山</t>
  </si>
  <si>
    <t>西栗庄</t>
  </si>
  <si>
    <t>神农镇</t>
  </si>
  <si>
    <t>2023年度农业生产托管试点项目补助资金核算汇总表（二）</t>
  </si>
  <si>
    <t>建宁乡</t>
  </si>
  <si>
    <t>府底</t>
  </si>
  <si>
    <t>筱川</t>
  </si>
  <si>
    <t>建南</t>
  </si>
  <si>
    <t>荒窝</t>
  </si>
  <si>
    <t>北诗镇</t>
  </si>
  <si>
    <t>南诗午
农机</t>
  </si>
  <si>
    <t>石末乡</t>
  </si>
  <si>
    <t>西靳寨</t>
  </si>
  <si>
    <t>石末</t>
  </si>
  <si>
    <t>毕家院</t>
  </si>
  <si>
    <t>南张寨</t>
  </si>
  <si>
    <t>秦庄</t>
  </si>
  <si>
    <t>河西镇</t>
  </si>
  <si>
    <t>河西</t>
  </si>
  <si>
    <t>苏庄</t>
  </si>
  <si>
    <t>宰李</t>
  </si>
  <si>
    <t>新庄</t>
  </si>
  <si>
    <t>巩村</t>
  </si>
  <si>
    <t>乔村</t>
  </si>
  <si>
    <t>仙井</t>
  </si>
  <si>
    <t>常乐</t>
  </si>
  <si>
    <t>下庄</t>
  </si>
  <si>
    <t>刘庄</t>
  </si>
  <si>
    <t>2023年度农业生产托管试点项目补助资金核算汇总表（三）</t>
  </si>
  <si>
    <t>杜村</t>
  </si>
  <si>
    <t>北岭</t>
  </si>
  <si>
    <t>南岭</t>
  </si>
  <si>
    <t>回山</t>
  </si>
  <si>
    <t>小仙</t>
  </si>
  <si>
    <t>向阳</t>
  </si>
  <si>
    <t>司家川</t>
  </si>
  <si>
    <t>界牌岭</t>
  </si>
  <si>
    <t>义庄</t>
  </si>
  <si>
    <t>西李门</t>
  </si>
  <si>
    <t>岭坡</t>
  </si>
  <si>
    <t>朵则</t>
  </si>
  <si>
    <t>牛家庄</t>
  </si>
  <si>
    <t>窑头</t>
  </si>
  <si>
    <t>黄家沟</t>
  </si>
  <si>
    <t>南庄</t>
  </si>
  <si>
    <t>永宁寨</t>
  </si>
  <si>
    <t>马村镇</t>
  </si>
  <si>
    <t>建军农机</t>
  </si>
  <si>
    <t>小麦</t>
  </si>
  <si>
    <t>2023年度农业生产托管试点项目补助资金核算汇总表（四）</t>
  </si>
  <si>
    <t>原村乡</t>
  </si>
  <si>
    <t>顺海博农业</t>
  </si>
  <si>
    <t>狼儿掌</t>
  </si>
  <si>
    <t>野川镇</t>
  </si>
  <si>
    <t>寺庄镇</t>
  </si>
  <si>
    <t>伯方</t>
  </si>
  <si>
    <t>冯家庄</t>
  </si>
  <si>
    <t>焦家山</t>
  </si>
  <si>
    <t>马家沟</t>
  </si>
  <si>
    <t>望云</t>
  </si>
  <si>
    <t>长平</t>
  </si>
  <si>
    <t>掘山</t>
  </si>
  <si>
    <t>杨家庄</t>
  </si>
  <si>
    <t>鹿宿</t>
  </si>
  <si>
    <t>赵庄</t>
  </si>
  <si>
    <t>西曲</t>
  </si>
  <si>
    <t>寺庄</t>
  </si>
  <si>
    <t>王报</t>
  </si>
  <si>
    <t>北王庄</t>
  </si>
  <si>
    <t>总计</t>
  </si>
  <si>
    <t>附件2</t>
  </si>
  <si>
    <t>天友农机合作社2023年农业生产托管试点项目补助资金核算明细表</t>
  </si>
  <si>
    <t>作业地点:南城办                                            2024年6月24日                                           单位：亩、元</t>
  </si>
  <si>
    <t>序
号</t>
  </si>
  <si>
    <t>服务村名</t>
  </si>
  <si>
    <t>亩补贴</t>
  </si>
  <si>
    <t>上玉井</t>
  </si>
  <si>
    <t>张庄</t>
  </si>
  <si>
    <t>徐庄</t>
  </si>
  <si>
    <t>汤王头</t>
  </si>
  <si>
    <t>上韩</t>
  </si>
  <si>
    <t>龙渠</t>
  </si>
  <si>
    <t>瓦窑头</t>
  </si>
  <si>
    <t>琚庄</t>
  </si>
  <si>
    <t>掌里</t>
  </si>
  <si>
    <t>上庄</t>
  </si>
  <si>
    <t>崔庄</t>
  </si>
  <si>
    <t>凯森农业发展有限公司2023年农业生产托管试点项目补助资金核算明细表</t>
  </si>
  <si>
    <t>作业地点:南城办、神农镇、野川镇                                      2024年6月24日                                                                 单位：亩、元</t>
  </si>
  <si>
    <t>南韩庄</t>
  </si>
  <si>
    <t>梨园村</t>
  </si>
  <si>
    <t>朴村</t>
  </si>
  <si>
    <t>神
农镇</t>
  </si>
  <si>
    <t>池院村</t>
  </si>
  <si>
    <t>石壑村</t>
  </si>
  <si>
    <t>小河西村</t>
  </si>
  <si>
    <t>合并
张家山自然村</t>
  </si>
  <si>
    <t>小河西村黄有富家庭农场</t>
  </si>
  <si>
    <t>小河西村侯金刚家庭农场</t>
  </si>
  <si>
    <t>石壑村
村民委员会</t>
  </si>
  <si>
    <t>团西村贴心人农业专业合作社</t>
  </si>
  <si>
    <t>面积按
60%计</t>
  </si>
  <si>
    <t>团东村经济合作社</t>
  </si>
  <si>
    <t>野
川镇</t>
  </si>
  <si>
    <t>大野川村</t>
  </si>
  <si>
    <t>杜寨金娟家庭农场</t>
  </si>
  <si>
    <t>路家路石旦家庭农场</t>
  </si>
  <si>
    <t>北杨三喜家庭农场</t>
  </si>
  <si>
    <t>唐家山春风家庭农场</t>
  </si>
  <si>
    <t>柳树底邵来法家庭农场</t>
  </si>
  <si>
    <t>大西社村来贵家庭农场</t>
  </si>
  <si>
    <t>吴庄建社家庭农场家庭农场</t>
  </si>
  <si>
    <t>路家村恒源农场</t>
  </si>
  <si>
    <t>乔家沟聚鑫家庭农场</t>
  </si>
  <si>
    <t>圪台张艳家庭农场</t>
  </si>
  <si>
    <t>圪台王进明家庭农场</t>
  </si>
  <si>
    <t>文超农机合作社2023年农业生产托管试点项目补助资金核算明细表</t>
  </si>
  <si>
    <t>作业地点：米山镇                                                       2024年6月24日                                                         单位：亩、元</t>
  </si>
  <si>
    <t>服务
村名</t>
  </si>
  <si>
    <t>补助金额</t>
  </si>
  <si>
    <t>王家庄</t>
  </si>
  <si>
    <t>米东</t>
  </si>
  <si>
    <t>米西</t>
  </si>
  <si>
    <t>川起</t>
  </si>
  <si>
    <t>董寨</t>
  </si>
  <si>
    <t>勾要</t>
  </si>
  <si>
    <t>河东</t>
  </si>
  <si>
    <t>郭村</t>
  </si>
  <si>
    <t>候家庄</t>
  </si>
  <si>
    <t xml:space="preserve">岭头 </t>
  </si>
  <si>
    <t>南圪塔</t>
  </si>
  <si>
    <t>祁寨</t>
  </si>
  <si>
    <t>上冯庄</t>
  </si>
  <si>
    <t>吴村</t>
  </si>
  <si>
    <t>窑栈</t>
  </si>
  <si>
    <t>云南</t>
  </si>
  <si>
    <t>云西</t>
  </si>
  <si>
    <t>南朱庄</t>
  </si>
  <si>
    <t>孝义</t>
  </si>
  <si>
    <t>东南庄</t>
  </si>
  <si>
    <t>酒务</t>
  </si>
  <si>
    <t>张壁</t>
  </si>
  <si>
    <t>建军农机合作社2023年农业生产托管试点项目补助资金核算明细表</t>
  </si>
  <si>
    <t>作业地点:马村镇                                                                     2024年6月24日                                                                           单位：亩、元</t>
  </si>
  <si>
    <t>机播（玉米）</t>
  </si>
  <si>
    <t>机防（玉米）</t>
  </si>
  <si>
    <t>机播（小麦）</t>
  </si>
  <si>
    <t>康营</t>
  </si>
  <si>
    <t>陈村</t>
  </si>
  <si>
    <t>柳沟</t>
  </si>
  <si>
    <t>唐东</t>
  </si>
  <si>
    <t>唐西</t>
  </si>
  <si>
    <t>永安</t>
  </si>
  <si>
    <t>掌握</t>
  </si>
  <si>
    <t>阁老</t>
  </si>
  <si>
    <t>古寨</t>
  </si>
  <si>
    <t>庄头</t>
  </si>
  <si>
    <t>麻底沟</t>
  </si>
  <si>
    <t>金章背</t>
  </si>
  <si>
    <t>西周</t>
  </si>
  <si>
    <t>大周</t>
  </si>
  <si>
    <t>东周</t>
  </si>
  <si>
    <t>东宅</t>
  </si>
  <si>
    <t>东牛庄</t>
  </si>
  <si>
    <t>西牛庄</t>
  </si>
  <si>
    <t>东崛山</t>
  </si>
  <si>
    <t>中崛山</t>
  </si>
  <si>
    <t>西崛山</t>
  </si>
  <si>
    <t>毕家庄</t>
  </si>
  <si>
    <t>沟头</t>
  </si>
  <si>
    <t>张家庄</t>
  </si>
  <si>
    <t>顺海博农业专业合作社联社2023年农业生产托管试点项目补助资金核算明细表</t>
  </si>
  <si>
    <t>作业地点:原村乡                                  2024年6月24日                                           单位：亩、元</t>
  </si>
  <si>
    <t>原村</t>
  </si>
  <si>
    <t>原村（牧沟）</t>
  </si>
  <si>
    <t>交河</t>
  </si>
  <si>
    <t>交河(山和背)</t>
  </si>
  <si>
    <t>皇王头</t>
  </si>
  <si>
    <t>下董峰</t>
  </si>
  <si>
    <t>下董峰（上董峰）</t>
  </si>
  <si>
    <t>良户</t>
  </si>
  <si>
    <t>上马游</t>
  </si>
  <si>
    <t>上马游（大坡沟）</t>
  </si>
  <si>
    <t>章庄</t>
  </si>
  <si>
    <t>陈山(皇王寨)</t>
  </si>
  <si>
    <t>常庄</t>
  </si>
  <si>
    <t>下马游</t>
  </si>
  <si>
    <t>南诗午农机合作社2023年农业生产托管试点项目补助资金核算明细表</t>
  </si>
  <si>
    <t>作业地点:北诗镇                                         2024年6月24日                                       单位：亩、元</t>
  </si>
  <si>
    <t>南诗午村</t>
  </si>
  <si>
    <t>北诗村</t>
  </si>
  <si>
    <t>南村村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</si>
</sst>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7">
    <font>
      <sz val="11"/>
      <color theme="1"/>
      <name val="宋体"/>
      <charset val="134"/>
      <scheme val="minor"/>
    </font>
    <font>
      <sz val="16"/>
      <name val="仿宋"/>
      <charset val="134"/>
    </font>
    <font>
      <sz val="10"/>
      <name val="仿宋"/>
      <charset val="134"/>
    </font>
    <font>
      <b/>
      <sz val="9"/>
      <name val="仿宋"/>
      <charset val="134"/>
    </font>
    <font>
      <sz val="9"/>
      <name val="仿宋"/>
      <charset val="134"/>
    </font>
    <font>
      <sz val="9"/>
      <color theme="1"/>
      <name val="仿宋"/>
      <charset val="134"/>
    </font>
    <font>
      <b/>
      <sz val="9"/>
      <color theme="1"/>
      <name val="仿宋"/>
      <charset val="134"/>
    </font>
    <font>
      <sz val="11"/>
      <color theme="1"/>
      <name val="仿宋"/>
      <charset val="134"/>
    </font>
    <font>
      <sz val="11"/>
      <color rgb="FFFF0000"/>
      <name val="宋体"/>
      <charset val="134"/>
      <scheme val="minor"/>
    </font>
    <font>
      <sz val="9"/>
      <color rgb="FFFF0000"/>
      <name val="仿宋"/>
      <charset val="134"/>
    </font>
    <font>
      <sz val="16"/>
      <color theme="1"/>
      <name val="仿宋"/>
      <charset val="134"/>
    </font>
    <font>
      <sz val="12"/>
      <name val="仿宋"/>
      <charset val="134"/>
    </font>
    <font>
      <b/>
      <sz val="10"/>
      <color theme="1"/>
      <name val="仿宋"/>
      <charset val="134"/>
    </font>
    <font>
      <b/>
      <sz val="10"/>
      <name val="仿宋"/>
      <charset val="134"/>
    </font>
    <font>
      <sz val="10"/>
      <color theme="1"/>
      <name val="仿宋"/>
      <charset val="134"/>
    </font>
    <font>
      <sz val="10"/>
      <color rgb="FFC00000"/>
      <name val="仿宋"/>
      <charset val="134"/>
    </font>
    <font>
      <sz val="10.5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16" applyNumberFormat="0" applyAlignment="0" applyProtection="0">
      <alignment vertical="center"/>
    </xf>
    <xf numFmtId="0" fontId="26" fillId="4" borderId="17" applyNumberFormat="0" applyAlignment="0" applyProtection="0">
      <alignment vertical="center"/>
    </xf>
    <xf numFmtId="0" fontId="27" fillId="4" borderId="16" applyNumberFormat="0" applyAlignment="0" applyProtection="0">
      <alignment vertical="center"/>
    </xf>
    <xf numFmtId="0" fontId="28" fillId="5" borderId="18" applyNumberFormat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>
      <alignment vertical="center"/>
    </xf>
  </cellStyleXfs>
  <cellXfs count="11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31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77" fontId="1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10" fillId="0" borderId="0" xfId="0" applyFo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31" fontId="11" fillId="0" borderId="0" xfId="0" applyNumberFormat="1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7" fontId="11" fillId="0" borderId="0" xfId="0" applyNumberFormat="1" applyFont="1" applyFill="1" applyAlignment="1">
      <alignment horizontal="center" vertical="center"/>
    </xf>
    <xf numFmtId="177" fontId="13" fillId="0" borderId="3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justify" vertical="center" indent="2"/>
    </xf>
    <xf numFmtId="176" fontId="14" fillId="0" borderId="1" xfId="0" applyNumberFormat="1" applyFont="1" applyFill="1" applyBorder="1" applyAlignment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EBF1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8"/>
  <sheetViews>
    <sheetView workbookViewId="0">
      <pane ySplit="1" topLeftCell="A74" activePane="bottomLeft" state="frozen"/>
      <selection/>
      <selection pane="bottomLeft" activeCell="P104" sqref="P104"/>
    </sheetView>
  </sheetViews>
  <sheetFormatPr defaultColWidth="9" defaultRowHeight="14.4"/>
  <cols>
    <col min="1" max="1" width="4.44444444444444" style="1" customWidth="1"/>
    <col min="2" max="2" width="7.33333333333333" style="1" customWidth="1"/>
    <col min="3" max="3" width="10.2222222222222" style="1" customWidth="1"/>
    <col min="4" max="4" width="10.7777777777778" style="1" customWidth="1"/>
    <col min="5" max="5" width="4.22222222222222" style="1" customWidth="1"/>
    <col min="6" max="6" width="11.4444444444444" style="1" customWidth="1"/>
    <col min="7" max="7" width="11.1111111111111" style="1" customWidth="1"/>
    <col min="8" max="8" width="5.44444444444444" style="1" customWidth="1"/>
    <col min="9" max="9" width="12.5555555555556" style="1" customWidth="1"/>
    <col min="10" max="10" width="10.2222222222222" style="1" customWidth="1"/>
    <col min="11" max="11" width="3.77777777777778" style="60" customWidth="1"/>
    <col min="12" max="12" width="14" style="1" customWidth="1"/>
    <col min="13" max="13" width="10.6666666666667" style="1" customWidth="1"/>
    <col min="14" max="14" width="4.77777777777778" style="60" customWidth="1"/>
    <col min="15" max="15" width="12.3333333333333" style="1" customWidth="1"/>
    <col min="16" max="16" width="10.6666666666667" style="1" customWidth="1"/>
    <col min="17" max="17" width="3.66666666666667" style="60" customWidth="1"/>
    <col min="18" max="18" width="11" style="1" customWidth="1"/>
    <col min="19" max="19" width="11.8888888888889" style="1" customWidth="1"/>
    <col min="20" max="20" width="12" style="1" customWidth="1"/>
    <col min="21" max="21" width="11" style="1" customWidth="1"/>
    <col min="22" max="24" width="12.8888888888889" style="1"/>
    <col min="25" max="16384" width="9" style="1"/>
  </cols>
  <sheetData>
    <row r="1" s="1" customFormat="1" ht="33" customHeight="1" spans="1:17">
      <c r="A1" s="61" t="s">
        <v>0</v>
      </c>
      <c r="B1" s="61"/>
      <c r="C1" s="61"/>
      <c r="K1" s="60"/>
      <c r="N1" s="60"/>
      <c r="Q1" s="60"/>
    </row>
    <row r="2" s="1" customFormat="1" ht="35" customHeight="1" spans="1:2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="1" customFormat="1" ht="23" customHeight="1" spans="1:21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92"/>
      <c r="L3" s="62"/>
      <c r="M3" s="62"/>
      <c r="N3" s="92"/>
      <c r="O3" s="62"/>
      <c r="P3" s="62"/>
      <c r="Q3" s="92"/>
      <c r="R3" s="62"/>
      <c r="S3" s="62"/>
      <c r="T3" s="62"/>
      <c r="U3" s="62"/>
    </row>
    <row r="4" s="1" customFormat="1" ht="20" customHeight="1" spans="1:21">
      <c r="A4" s="63" t="s">
        <v>3</v>
      </c>
      <c r="B4" s="64" t="s">
        <v>4</v>
      </c>
      <c r="C4" s="64" t="s">
        <v>5</v>
      </c>
      <c r="D4" s="65" t="s">
        <v>6</v>
      </c>
      <c r="E4" s="65"/>
      <c r="F4" s="65"/>
      <c r="G4" s="65"/>
      <c r="H4" s="65"/>
      <c r="I4" s="65"/>
      <c r="J4" s="65"/>
      <c r="K4" s="93"/>
      <c r="L4" s="65"/>
      <c r="M4" s="65"/>
      <c r="N4" s="93"/>
      <c r="O4" s="65"/>
      <c r="P4" s="65"/>
      <c r="Q4" s="93"/>
      <c r="R4" s="98"/>
      <c r="S4" s="64" t="s">
        <v>7</v>
      </c>
      <c r="T4" s="99" t="s">
        <v>8</v>
      </c>
      <c r="U4" s="63" t="s">
        <v>9</v>
      </c>
    </row>
    <row r="5" s="1" customFormat="1" ht="20" customHeight="1" spans="1:21">
      <c r="A5" s="63"/>
      <c r="B5" s="64"/>
      <c r="C5" s="66"/>
      <c r="D5" s="64" t="s">
        <v>10</v>
      </c>
      <c r="E5" s="64"/>
      <c r="F5" s="64"/>
      <c r="G5" s="64" t="s">
        <v>11</v>
      </c>
      <c r="H5" s="64"/>
      <c r="I5" s="64"/>
      <c r="J5" s="66" t="s">
        <v>12</v>
      </c>
      <c r="K5" s="94"/>
      <c r="L5" s="66"/>
      <c r="M5" s="66" t="s">
        <v>13</v>
      </c>
      <c r="N5" s="94"/>
      <c r="O5" s="66"/>
      <c r="P5" s="66" t="s">
        <v>14</v>
      </c>
      <c r="Q5" s="94"/>
      <c r="R5" s="66"/>
      <c r="S5" s="66"/>
      <c r="T5" s="100"/>
      <c r="U5" s="69"/>
    </row>
    <row r="6" s="1" customFormat="1" ht="40" customHeight="1" spans="1:21">
      <c r="A6" s="63"/>
      <c r="B6" s="64"/>
      <c r="C6" s="66"/>
      <c r="D6" s="66" t="s">
        <v>15</v>
      </c>
      <c r="E6" s="64" t="s">
        <v>16</v>
      </c>
      <c r="F6" s="66" t="s">
        <v>17</v>
      </c>
      <c r="G6" s="66" t="s">
        <v>15</v>
      </c>
      <c r="H6" s="64" t="s">
        <v>16</v>
      </c>
      <c r="I6" s="66" t="s">
        <v>17</v>
      </c>
      <c r="J6" s="66" t="s">
        <v>15</v>
      </c>
      <c r="K6" s="95" t="s">
        <v>16</v>
      </c>
      <c r="L6" s="66" t="s">
        <v>17</v>
      </c>
      <c r="M6" s="66" t="s">
        <v>15</v>
      </c>
      <c r="N6" s="95" t="s">
        <v>16</v>
      </c>
      <c r="O6" s="66" t="s">
        <v>17</v>
      </c>
      <c r="P6" s="66" t="s">
        <v>15</v>
      </c>
      <c r="Q6" s="95" t="s">
        <v>16</v>
      </c>
      <c r="R6" s="66" t="s">
        <v>17</v>
      </c>
      <c r="S6" s="66"/>
      <c r="T6" s="101"/>
      <c r="U6" s="69"/>
    </row>
    <row r="7" s="1" customFormat="1" ht="25" customHeight="1" spans="1:21">
      <c r="A7" s="67">
        <v>1</v>
      </c>
      <c r="B7" s="68" t="s">
        <v>18</v>
      </c>
      <c r="C7" s="69" t="s">
        <v>19</v>
      </c>
      <c r="D7" s="70">
        <v>6626.525</v>
      </c>
      <c r="E7" s="71">
        <v>12</v>
      </c>
      <c r="F7" s="70">
        <f>D7*12</f>
        <v>79518.3</v>
      </c>
      <c r="G7" s="70">
        <v>3540.83</v>
      </c>
      <c r="H7" s="71">
        <v>10</v>
      </c>
      <c r="I7" s="70">
        <f>G7*10</f>
        <v>35408.3</v>
      </c>
      <c r="J7" s="70"/>
      <c r="K7" s="71"/>
      <c r="L7" s="70"/>
      <c r="M7" s="96"/>
      <c r="N7" s="71"/>
      <c r="O7" s="70"/>
      <c r="P7" s="70"/>
      <c r="Q7" s="71"/>
      <c r="R7" s="70"/>
      <c r="S7" s="70">
        <f>F7+I7+L7+O7+R7</f>
        <v>114926.6</v>
      </c>
      <c r="T7" s="70">
        <f>S7</f>
        <v>114926.6</v>
      </c>
      <c r="U7" s="102"/>
    </row>
    <row r="8" s="1" customFormat="1" ht="25" customHeight="1" spans="1:21">
      <c r="A8" s="72"/>
      <c r="B8" s="73"/>
      <c r="C8" s="69" t="s">
        <v>20</v>
      </c>
      <c r="D8" s="70">
        <v>759.63</v>
      </c>
      <c r="E8" s="71">
        <v>12</v>
      </c>
      <c r="F8" s="70">
        <f t="shared" ref="F8:F26" si="0">D8*12</f>
        <v>9115.56</v>
      </c>
      <c r="G8" s="70">
        <v>759.63</v>
      </c>
      <c r="H8" s="71">
        <v>10</v>
      </c>
      <c r="I8" s="70">
        <f t="shared" ref="I8:I26" si="1">G8*10</f>
        <v>7596.3</v>
      </c>
      <c r="J8" s="70">
        <v>547.31</v>
      </c>
      <c r="K8" s="71">
        <v>25</v>
      </c>
      <c r="L8" s="70">
        <f>J8*25</f>
        <v>13682.75</v>
      </c>
      <c r="M8" s="70">
        <v>360.63</v>
      </c>
      <c r="N8" s="71">
        <v>10</v>
      </c>
      <c r="O8" s="70">
        <f>M8*10</f>
        <v>3606.3</v>
      </c>
      <c r="P8" s="70">
        <v>360.63</v>
      </c>
      <c r="Q8" s="71">
        <v>4</v>
      </c>
      <c r="R8" s="70">
        <f>P8*4</f>
        <v>1442.52</v>
      </c>
      <c r="S8" s="70">
        <f t="shared" ref="S8:S26" si="2">F8+I8+L8+O8+R8</f>
        <v>35443.43</v>
      </c>
      <c r="T8" s="70">
        <f t="shared" ref="T8:T16" si="3">S8</f>
        <v>35443.43</v>
      </c>
      <c r="U8" s="102"/>
    </row>
    <row r="9" s="1" customFormat="1" ht="25" customHeight="1" spans="1:21">
      <c r="A9" s="72"/>
      <c r="B9" s="73"/>
      <c r="C9" s="74" t="s">
        <v>21</v>
      </c>
      <c r="D9" s="70">
        <v>1999.66</v>
      </c>
      <c r="E9" s="71">
        <v>12</v>
      </c>
      <c r="F9" s="70">
        <f t="shared" si="0"/>
        <v>23995.92</v>
      </c>
      <c r="G9" s="70">
        <v>1999.66</v>
      </c>
      <c r="H9" s="71">
        <v>10</v>
      </c>
      <c r="I9" s="70">
        <f t="shared" si="1"/>
        <v>19996.6</v>
      </c>
      <c r="J9" s="70"/>
      <c r="K9" s="71"/>
      <c r="L9" s="70"/>
      <c r="M9" s="70">
        <v>1799.83</v>
      </c>
      <c r="N9" s="71">
        <v>10</v>
      </c>
      <c r="O9" s="70">
        <f t="shared" ref="O9:O17" si="4">M9*10</f>
        <v>17998.3</v>
      </c>
      <c r="P9" s="70">
        <v>1799.83</v>
      </c>
      <c r="Q9" s="71">
        <v>4</v>
      </c>
      <c r="R9" s="70">
        <f t="shared" ref="R9:R17" si="5">P9*4</f>
        <v>7199.32</v>
      </c>
      <c r="S9" s="70">
        <f t="shared" si="2"/>
        <v>69190.14</v>
      </c>
      <c r="T9" s="70">
        <f t="shared" si="3"/>
        <v>69190.14</v>
      </c>
      <c r="U9" s="102"/>
    </row>
    <row r="10" s="1" customFormat="1" ht="25" customHeight="1" spans="1:21">
      <c r="A10" s="72"/>
      <c r="B10" s="73"/>
      <c r="C10" s="74" t="s">
        <v>22</v>
      </c>
      <c r="D10" s="70">
        <v>3178.68</v>
      </c>
      <c r="E10" s="71">
        <v>12</v>
      </c>
      <c r="F10" s="70">
        <f t="shared" si="0"/>
        <v>38144.16</v>
      </c>
      <c r="G10" s="70">
        <v>3178.68</v>
      </c>
      <c r="H10" s="71">
        <v>10</v>
      </c>
      <c r="I10" s="70">
        <f t="shared" si="1"/>
        <v>31786.8</v>
      </c>
      <c r="J10" s="70"/>
      <c r="K10" s="71"/>
      <c r="L10" s="70"/>
      <c r="M10" s="70">
        <v>3094.68</v>
      </c>
      <c r="N10" s="71">
        <v>10</v>
      </c>
      <c r="O10" s="70">
        <f t="shared" si="4"/>
        <v>30946.8</v>
      </c>
      <c r="P10" s="70">
        <v>3094.68</v>
      </c>
      <c r="Q10" s="71">
        <v>4</v>
      </c>
      <c r="R10" s="70">
        <f t="shared" si="5"/>
        <v>12378.72</v>
      </c>
      <c r="S10" s="70">
        <f t="shared" si="2"/>
        <v>113256.48</v>
      </c>
      <c r="T10" s="70">
        <f t="shared" si="3"/>
        <v>113256.48</v>
      </c>
      <c r="U10" s="102"/>
    </row>
    <row r="11" s="1" customFormat="1" ht="25" customHeight="1" spans="1:21">
      <c r="A11" s="72"/>
      <c r="B11" s="73"/>
      <c r="C11" s="74" t="s">
        <v>23</v>
      </c>
      <c r="D11" s="70">
        <v>4003.41</v>
      </c>
      <c r="E11" s="71">
        <v>12</v>
      </c>
      <c r="F11" s="70">
        <f t="shared" si="0"/>
        <v>48040.92</v>
      </c>
      <c r="G11" s="70">
        <v>4003.41</v>
      </c>
      <c r="H11" s="71">
        <v>10</v>
      </c>
      <c r="I11" s="70">
        <f t="shared" si="1"/>
        <v>40034.1</v>
      </c>
      <c r="J11" s="70"/>
      <c r="K11" s="71"/>
      <c r="L11" s="70"/>
      <c r="M11" s="70">
        <v>3720.91</v>
      </c>
      <c r="N11" s="71">
        <v>10</v>
      </c>
      <c r="O11" s="70">
        <f t="shared" si="4"/>
        <v>37209.1</v>
      </c>
      <c r="P11" s="70">
        <v>3720.91</v>
      </c>
      <c r="Q11" s="71">
        <v>4</v>
      </c>
      <c r="R11" s="70">
        <f t="shared" si="5"/>
        <v>14883.64</v>
      </c>
      <c r="S11" s="70">
        <f t="shared" si="2"/>
        <v>140167.76</v>
      </c>
      <c r="T11" s="70">
        <f t="shared" si="3"/>
        <v>140167.76</v>
      </c>
      <c r="U11" s="102"/>
    </row>
    <row r="12" s="1" customFormat="1" ht="25" customHeight="1" spans="1:21">
      <c r="A12" s="72"/>
      <c r="B12" s="73"/>
      <c r="C12" s="74" t="s">
        <v>24</v>
      </c>
      <c r="D12" s="70">
        <v>1001.3</v>
      </c>
      <c r="E12" s="71">
        <v>12</v>
      </c>
      <c r="F12" s="70">
        <f t="shared" si="0"/>
        <v>12015.6</v>
      </c>
      <c r="G12" s="70"/>
      <c r="H12" s="71"/>
      <c r="I12" s="70"/>
      <c r="J12" s="70"/>
      <c r="K12" s="71"/>
      <c r="L12" s="70"/>
      <c r="M12" s="70"/>
      <c r="N12" s="71"/>
      <c r="O12" s="70"/>
      <c r="P12" s="70"/>
      <c r="Q12" s="71"/>
      <c r="R12" s="70"/>
      <c r="S12" s="70">
        <f t="shared" si="2"/>
        <v>12015.6</v>
      </c>
      <c r="T12" s="70">
        <f t="shared" si="3"/>
        <v>12015.6</v>
      </c>
      <c r="U12" s="102"/>
    </row>
    <row r="13" s="1" customFormat="1" ht="25" customHeight="1" spans="1:21">
      <c r="A13" s="72"/>
      <c r="B13" s="73"/>
      <c r="C13" s="74" t="s">
        <v>25</v>
      </c>
      <c r="D13" s="70">
        <v>792.55</v>
      </c>
      <c r="E13" s="71">
        <v>12</v>
      </c>
      <c r="F13" s="70">
        <f t="shared" si="0"/>
        <v>9510.6</v>
      </c>
      <c r="G13" s="70"/>
      <c r="H13" s="71"/>
      <c r="I13" s="70"/>
      <c r="J13" s="70"/>
      <c r="K13" s="71"/>
      <c r="L13" s="70"/>
      <c r="M13" s="70"/>
      <c r="N13" s="71"/>
      <c r="O13" s="70"/>
      <c r="P13" s="70"/>
      <c r="Q13" s="71"/>
      <c r="R13" s="70"/>
      <c r="S13" s="70">
        <f t="shared" si="2"/>
        <v>9510.6</v>
      </c>
      <c r="T13" s="70">
        <f t="shared" si="3"/>
        <v>9510.6</v>
      </c>
      <c r="U13" s="102"/>
    </row>
    <row r="14" s="1" customFormat="1" ht="25" customHeight="1" spans="1:21">
      <c r="A14" s="72"/>
      <c r="B14" s="73"/>
      <c r="C14" s="74" t="s">
        <v>26</v>
      </c>
      <c r="D14" s="70">
        <v>2042.9</v>
      </c>
      <c r="E14" s="71">
        <v>12</v>
      </c>
      <c r="F14" s="70">
        <f t="shared" si="0"/>
        <v>24514.8</v>
      </c>
      <c r="G14" s="70">
        <v>2042.9</v>
      </c>
      <c r="H14" s="71">
        <v>10</v>
      </c>
      <c r="I14" s="70">
        <f t="shared" si="1"/>
        <v>20429</v>
      </c>
      <c r="J14" s="70"/>
      <c r="K14" s="71"/>
      <c r="L14" s="70"/>
      <c r="M14" s="70">
        <v>1634.32</v>
      </c>
      <c r="N14" s="71">
        <v>10</v>
      </c>
      <c r="O14" s="70">
        <f t="shared" si="4"/>
        <v>16343.2</v>
      </c>
      <c r="P14" s="70">
        <v>1634.32</v>
      </c>
      <c r="Q14" s="71">
        <v>4</v>
      </c>
      <c r="R14" s="70">
        <f t="shared" si="5"/>
        <v>6537.28</v>
      </c>
      <c r="S14" s="70">
        <f t="shared" si="2"/>
        <v>67824.28</v>
      </c>
      <c r="T14" s="70">
        <f t="shared" si="3"/>
        <v>67824.28</v>
      </c>
      <c r="U14" s="102"/>
    </row>
    <row r="15" s="1" customFormat="1" ht="25" customHeight="1" spans="1:21">
      <c r="A15" s="72"/>
      <c r="B15" s="73"/>
      <c r="C15" s="74" t="s">
        <v>27</v>
      </c>
      <c r="D15" s="70">
        <v>1054.91</v>
      </c>
      <c r="E15" s="71">
        <v>12</v>
      </c>
      <c r="F15" s="70">
        <f t="shared" si="0"/>
        <v>12658.92</v>
      </c>
      <c r="G15" s="70">
        <v>1054.91</v>
      </c>
      <c r="H15" s="71">
        <v>10</v>
      </c>
      <c r="I15" s="70">
        <f t="shared" si="1"/>
        <v>10549.1</v>
      </c>
      <c r="J15" s="70"/>
      <c r="K15" s="71"/>
      <c r="L15" s="70"/>
      <c r="M15" s="70">
        <v>833.6</v>
      </c>
      <c r="N15" s="71">
        <v>10</v>
      </c>
      <c r="O15" s="70">
        <f t="shared" si="4"/>
        <v>8336</v>
      </c>
      <c r="P15" s="70">
        <v>833.6</v>
      </c>
      <c r="Q15" s="71">
        <v>4</v>
      </c>
      <c r="R15" s="70">
        <f t="shared" si="5"/>
        <v>3334.4</v>
      </c>
      <c r="S15" s="70">
        <f t="shared" si="2"/>
        <v>34878.42</v>
      </c>
      <c r="T15" s="70">
        <f t="shared" si="3"/>
        <v>34878.42</v>
      </c>
      <c r="U15" s="102"/>
    </row>
    <row r="16" s="20" customFormat="1" ht="25" customHeight="1" spans="1:21">
      <c r="A16" s="75"/>
      <c r="B16" s="76"/>
      <c r="C16" s="77" t="s">
        <v>28</v>
      </c>
      <c r="D16" s="70">
        <f>SUM(D7:D15)</f>
        <v>21459.565</v>
      </c>
      <c r="E16" s="71">
        <v>12</v>
      </c>
      <c r="F16" s="70">
        <f t="shared" si="0"/>
        <v>257514.78</v>
      </c>
      <c r="G16" s="70">
        <f>SUM(G7:G15)</f>
        <v>16580.02</v>
      </c>
      <c r="H16" s="71">
        <v>10</v>
      </c>
      <c r="I16" s="70">
        <f t="shared" si="1"/>
        <v>165800.2</v>
      </c>
      <c r="J16" s="70">
        <f>SUM(J7:J15)</f>
        <v>547.31</v>
      </c>
      <c r="K16" s="71">
        <v>25</v>
      </c>
      <c r="L16" s="70">
        <f>J16*25</f>
        <v>13682.75</v>
      </c>
      <c r="M16" s="70">
        <f>SUM(M7:M15)</f>
        <v>11443.97</v>
      </c>
      <c r="N16" s="71">
        <v>10</v>
      </c>
      <c r="O16" s="70">
        <f t="shared" si="4"/>
        <v>114439.7</v>
      </c>
      <c r="P16" s="70">
        <f>SUM(P7:P15)</f>
        <v>11443.97</v>
      </c>
      <c r="Q16" s="71">
        <v>4</v>
      </c>
      <c r="R16" s="70">
        <f t="shared" si="5"/>
        <v>45775.88</v>
      </c>
      <c r="S16" s="70">
        <f t="shared" si="2"/>
        <v>597213.31</v>
      </c>
      <c r="T16" s="70">
        <f t="shared" si="3"/>
        <v>597213.31</v>
      </c>
      <c r="U16" s="102"/>
    </row>
    <row r="17" s="1" customFormat="1" ht="25" customHeight="1" spans="1:21">
      <c r="A17" s="78">
        <v>2</v>
      </c>
      <c r="B17" s="79" t="s">
        <v>29</v>
      </c>
      <c r="C17" s="77" t="s">
        <v>30</v>
      </c>
      <c r="D17" s="80">
        <v>24508.42</v>
      </c>
      <c r="E17" s="71">
        <v>12</v>
      </c>
      <c r="F17" s="70">
        <f t="shared" si="0"/>
        <v>294101.04</v>
      </c>
      <c r="G17" s="80">
        <v>26376.92</v>
      </c>
      <c r="H17" s="71">
        <v>10</v>
      </c>
      <c r="I17" s="70">
        <f t="shared" si="1"/>
        <v>263769.2</v>
      </c>
      <c r="J17" s="80">
        <v>16619.37</v>
      </c>
      <c r="K17" s="71">
        <v>25</v>
      </c>
      <c r="L17" s="70">
        <f>J17*25</f>
        <v>415484.25</v>
      </c>
      <c r="M17" s="80">
        <v>19128.35</v>
      </c>
      <c r="N17" s="71">
        <v>10</v>
      </c>
      <c r="O17" s="80">
        <f t="shared" si="4"/>
        <v>191283.5</v>
      </c>
      <c r="P17" s="80">
        <v>19130.96</v>
      </c>
      <c r="Q17" s="71">
        <v>4</v>
      </c>
      <c r="R17" s="80">
        <f t="shared" si="5"/>
        <v>76523.84</v>
      </c>
      <c r="S17" s="70">
        <f t="shared" si="2"/>
        <v>1241161.83</v>
      </c>
      <c r="T17" s="70">
        <f>S17*0.969716948</f>
        <v>1203575.66176169</v>
      </c>
      <c r="U17" s="80"/>
    </row>
    <row r="18" s="1" customFormat="1" ht="25" customHeight="1" spans="1:21">
      <c r="A18" s="81"/>
      <c r="B18" s="82"/>
      <c r="C18" s="77" t="s">
        <v>31</v>
      </c>
      <c r="D18" s="80">
        <v>2115.65</v>
      </c>
      <c r="E18" s="71">
        <v>12</v>
      </c>
      <c r="F18" s="70">
        <f t="shared" si="0"/>
        <v>25387.8</v>
      </c>
      <c r="G18" s="80">
        <v>2115.65</v>
      </c>
      <c r="H18" s="71">
        <v>10</v>
      </c>
      <c r="I18" s="70">
        <f t="shared" si="1"/>
        <v>21156.5</v>
      </c>
      <c r="J18" s="80">
        <v>2115.65</v>
      </c>
      <c r="K18" s="71">
        <v>25</v>
      </c>
      <c r="L18" s="70">
        <f>J18*25</f>
        <v>52891.25</v>
      </c>
      <c r="M18" s="80"/>
      <c r="N18" s="71"/>
      <c r="O18" s="80"/>
      <c r="P18" s="80"/>
      <c r="Q18" s="71"/>
      <c r="R18" s="80"/>
      <c r="S18" s="70">
        <f t="shared" si="2"/>
        <v>99435.55</v>
      </c>
      <c r="T18" s="70">
        <f>S18*0.969716948</f>
        <v>96424.3380687014</v>
      </c>
      <c r="U18" s="80"/>
    </row>
    <row r="19" s="1" customFormat="1" ht="25" customHeight="1" spans="1:21">
      <c r="A19" s="74"/>
      <c r="B19" s="82"/>
      <c r="C19" s="77" t="s">
        <v>28</v>
      </c>
      <c r="D19" s="80">
        <f>SUM(D17:D18)</f>
        <v>26624.07</v>
      </c>
      <c r="E19" s="71">
        <v>12</v>
      </c>
      <c r="F19" s="70">
        <f t="shared" si="0"/>
        <v>319488.84</v>
      </c>
      <c r="G19" s="80">
        <f>SUM(G17:G18)</f>
        <v>28492.57</v>
      </c>
      <c r="H19" s="71">
        <v>10</v>
      </c>
      <c r="I19" s="70">
        <f t="shared" si="1"/>
        <v>284925.7</v>
      </c>
      <c r="J19" s="80">
        <f>SUM(J17:J18)</f>
        <v>18735.02</v>
      </c>
      <c r="K19" s="71">
        <v>25</v>
      </c>
      <c r="L19" s="70">
        <f>J19*25</f>
        <v>468375.5</v>
      </c>
      <c r="M19" s="80">
        <f>SUM(M17:M18)</f>
        <v>19128.35</v>
      </c>
      <c r="N19" s="71">
        <v>10</v>
      </c>
      <c r="O19" s="80">
        <f>M19*10</f>
        <v>191283.5</v>
      </c>
      <c r="P19" s="80">
        <f>SUM(P17:P18)</f>
        <v>19130.96</v>
      </c>
      <c r="Q19" s="71">
        <v>4</v>
      </c>
      <c r="R19" s="80">
        <f>P19*4</f>
        <v>76523.84</v>
      </c>
      <c r="S19" s="70">
        <f t="shared" si="2"/>
        <v>1340597.38</v>
      </c>
      <c r="T19" s="70">
        <v>1300000</v>
      </c>
      <c r="U19" s="80"/>
    </row>
    <row r="20" s="1" customFormat="1" ht="25" customHeight="1" spans="1:21">
      <c r="A20" s="69">
        <v>3</v>
      </c>
      <c r="B20" s="79" t="s">
        <v>32</v>
      </c>
      <c r="C20" s="69" t="s">
        <v>33</v>
      </c>
      <c r="D20" s="80">
        <v>296.73</v>
      </c>
      <c r="E20" s="83">
        <v>12</v>
      </c>
      <c r="F20" s="70">
        <f t="shared" si="0"/>
        <v>3560.76</v>
      </c>
      <c r="G20" s="80">
        <v>296.73</v>
      </c>
      <c r="H20" s="83">
        <v>10</v>
      </c>
      <c r="I20" s="70">
        <f t="shared" si="1"/>
        <v>2967.3</v>
      </c>
      <c r="J20" s="80"/>
      <c r="K20" s="71"/>
      <c r="L20" s="70"/>
      <c r="M20" s="80"/>
      <c r="N20" s="71"/>
      <c r="O20" s="80"/>
      <c r="P20" s="80"/>
      <c r="Q20" s="71"/>
      <c r="R20" s="80"/>
      <c r="S20" s="70">
        <f t="shared" si="2"/>
        <v>6528.06</v>
      </c>
      <c r="T20" s="70">
        <f>S20*0.904930813</f>
        <v>5907.44264311278</v>
      </c>
      <c r="U20" s="80"/>
    </row>
    <row r="21" s="1" customFormat="1" ht="25" customHeight="1" spans="1:21">
      <c r="A21" s="69"/>
      <c r="B21" s="82"/>
      <c r="C21" s="69" t="s">
        <v>34</v>
      </c>
      <c r="D21" s="80">
        <v>562.78</v>
      </c>
      <c r="E21" s="83">
        <v>12</v>
      </c>
      <c r="F21" s="70">
        <f t="shared" si="0"/>
        <v>6753.36</v>
      </c>
      <c r="G21" s="80">
        <v>562.78</v>
      </c>
      <c r="H21" s="83">
        <v>10</v>
      </c>
      <c r="I21" s="70">
        <f t="shared" si="1"/>
        <v>5627.8</v>
      </c>
      <c r="J21" s="80"/>
      <c r="K21" s="71"/>
      <c r="L21" s="70"/>
      <c r="M21" s="80"/>
      <c r="N21" s="71"/>
      <c r="O21" s="80"/>
      <c r="P21" s="80"/>
      <c r="Q21" s="71"/>
      <c r="R21" s="80"/>
      <c r="S21" s="70">
        <f t="shared" si="2"/>
        <v>12381.16</v>
      </c>
      <c r="T21" s="70">
        <f>S21*0.904930813</f>
        <v>11204.0931846831</v>
      </c>
      <c r="U21" s="80"/>
    </row>
    <row r="22" s="1" customFormat="1" ht="25" customHeight="1" spans="1:21">
      <c r="A22" s="69"/>
      <c r="B22" s="82"/>
      <c r="C22" s="69" t="s">
        <v>35</v>
      </c>
      <c r="D22" s="80">
        <v>789.81</v>
      </c>
      <c r="E22" s="83">
        <v>12</v>
      </c>
      <c r="F22" s="70">
        <f t="shared" si="0"/>
        <v>9477.72</v>
      </c>
      <c r="G22" s="80">
        <v>789.81</v>
      </c>
      <c r="H22" s="83">
        <v>10</v>
      </c>
      <c r="I22" s="70">
        <f t="shared" si="1"/>
        <v>7898.1</v>
      </c>
      <c r="J22" s="80"/>
      <c r="K22" s="71"/>
      <c r="L22" s="70"/>
      <c r="M22" s="80"/>
      <c r="N22" s="71"/>
      <c r="O22" s="80"/>
      <c r="P22" s="80"/>
      <c r="Q22" s="71"/>
      <c r="R22" s="80"/>
      <c r="S22" s="70">
        <f t="shared" si="2"/>
        <v>17375.82</v>
      </c>
      <c r="T22" s="70">
        <f>S22*0.904930813</f>
        <v>15723.9149191417</v>
      </c>
      <c r="U22" s="80"/>
    </row>
    <row r="23" s="1" customFormat="1" ht="25" customHeight="1" spans="1:21">
      <c r="A23" s="69"/>
      <c r="B23" s="82"/>
      <c r="C23" s="69" t="s">
        <v>36</v>
      </c>
      <c r="D23" s="80">
        <v>426.77</v>
      </c>
      <c r="E23" s="83">
        <v>12</v>
      </c>
      <c r="F23" s="70">
        <f t="shared" si="0"/>
        <v>5121.24</v>
      </c>
      <c r="G23" s="80">
        <v>426.77</v>
      </c>
      <c r="H23" s="83">
        <v>10</v>
      </c>
      <c r="I23" s="70">
        <f t="shared" si="1"/>
        <v>4267.7</v>
      </c>
      <c r="J23" s="80"/>
      <c r="K23" s="71"/>
      <c r="L23" s="70"/>
      <c r="M23" s="80"/>
      <c r="N23" s="71"/>
      <c r="O23" s="80"/>
      <c r="P23" s="80"/>
      <c r="Q23" s="71"/>
      <c r="R23" s="80"/>
      <c r="S23" s="70">
        <f t="shared" si="2"/>
        <v>9388.94</v>
      </c>
      <c r="T23" s="70">
        <f>S23*0.904930813</f>
        <v>8496.34110740822</v>
      </c>
      <c r="U23" s="80"/>
    </row>
    <row r="24" s="1" customFormat="1" ht="25" customHeight="1" spans="1:21">
      <c r="A24" s="69"/>
      <c r="B24" s="82"/>
      <c r="C24" s="69" t="s">
        <v>37</v>
      </c>
      <c r="D24" s="80">
        <v>1440</v>
      </c>
      <c r="E24" s="83">
        <v>12</v>
      </c>
      <c r="F24" s="70">
        <f t="shared" si="0"/>
        <v>17280</v>
      </c>
      <c r="G24" s="80">
        <v>1440</v>
      </c>
      <c r="H24" s="83">
        <v>10</v>
      </c>
      <c r="I24" s="70">
        <f t="shared" si="1"/>
        <v>14400</v>
      </c>
      <c r="J24" s="80"/>
      <c r="K24" s="71"/>
      <c r="L24" s="70"/>
      <c r="M24" s="80"/>
      <c r="N24" s="71"/>
      <c r="O24" s="80"/>
      <c r="P24" s="80"/>
      <c r="Q24" s="71"/>
      <c r="R24" s="80"/>
      <c r="S24" s="70">
        <f t="shared" si="2"/>
        <v>31680</v>
      </c>
      <c r="T24" s="70">
        <f>S24*0.904930813</f>
        <v>28668.20815584</v>
      </c>
      <c r="U24" s="80"/>
    </row>
    <row r="25" s="1" customFormat="1" ht="25" customHeight="1" spans="1:21">
      <c r="A25" s="69"/>
      <c r="B25" s="84"/>
      <c r="C25" s="77" t="s">
        <v>28</v>
      </c>
      <c r="D25" s="80">
        <f>SUM(D20:D24)</f>
        <v>3516.09</v>
      </c>
      <c r="E25" s="71">
        <v>12</v>
      </c>
      <c r="F25" s="70">
        <f t="shared" si="0"/>
        <v>42193.08</v>
      </c>
      <c r="G25" s="80">
        <f>SUM(G20:G24)</f>
        <v>3516.09</v>
      </c>
      <c r="H25" s="71">
        <v>10</v>
      </c>
      <c r="I25" s="70">
        <f t="shared" si="1"/>
        <v>35160.9</v>
      </c>
      <c r="J25" s="80"/>
      <c r="K25" s="71"/>
      <c r="L25" s="70"/>
      <c r="M25" s="80"/>
      <c r="N25" s="71"/>
      <c r="O25" s="80"/>
      <c r="P25" s="80"/>
      <c r="Q25" s="71"/>
      <c r="R25" s="80"/>
      <c r="S25" s="70">
        <f t="shared" si="2"/>
        <v>77353.98</v>
      </c>
      <c r="T25" s="70">
        <v>70000</v>
      </c>
      <c r="U25" s="80"/>
    </row>
    <row r="26" s="1" customFormat="1" ht="25" customHeight="1" spans="1:21">
      <c r="A26" s="69">
        <v>4</v>
      </c>
      <c r="B26" s="85" t="s">
        <v>38</v>
      </c>
      <c r="C26" s="69" t="s">
        <v>20</v>
      </c>
      <c r="D26" s="80">
        <v>3832.59</v>
      </c>
      <c r="E26" s="71">
        <v>12</v>
      </c>
      <c r="F26" s="70">
        <f t="shared" si="0"/>
        <v>45991.08</v>
      </c>
      <c r="G26" s="80">
        <v>3832.59</v>
      </c>
      <c r="H26" s="71">
        <v>10</v>
      </c>
      <c r="I26" s="70">
        <f t="shared" si="1"/>
        <v>38325.9</v>
      </c>
      <c r="J26" s="80">
        <v>1534.84</v>
      </c>
      <c r="K26" s="71">
        <v>25</v>
      </c>
      <c r="L26" s="70">
        <f>J26*25</f>
        <v>38371</v>
      </c>
      <c r="M26" s="80"/>
      <c r="N26" s="71"/>
      <c r="O26" s="80"/>
      <c r="P26" s="80"/>
      <c r="Q26" s="71"/>
      <c r="R26" s="80"/>
      <c r="S26" s="70">
        <f t="shared" si="2"/>
        <v>122687.98</v>
      </c>
      <c r="T26" s="80">
        <v>120000</v>
      </c>
      <c r="U26" s="80"/>
    </row>
    <row r="27" s="1" customFormat="1" ht="38" customHeight="1" spans="1:21">
      <c r="A27" s="2" t="s">
        <v>39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="1" customFormat="1" ht="25" customHeight="1" spans="1:21">
      <c r="A28" s="62" t="s">
        <v>2</v>
      </c>
      <c r="B28" s="62"/>
      <c r="C28" s="62"/>
      <c r="D28" s="62"/>
      <c r="E28" s="62"/>
      <c r="F28" s="62"/>
      <c r="G28" s="62"/>
      <c r="H28" s="62"/>
      <c r="I28" s="62"/>
      <c r="J28" s="62"/>
      <c r="K28" s="92"/>
      <c r="L28" s="62"/>
      <c r="M28" s="62"/>
      <c r="N28" s="92"/>
      <c r="O28" s="62"/>
      <c r="P28" s="62"/>
      <c r="Q28" s="92"/>
      <c r="R28" s="62"/>
      <c r="S28" s="62"/>
      <c r="T28" s="62"/>
      <c r="U28" s="62"/>
    </row>
    <row r="29" s="1" customFormat="1" ht="25" customHeight="1" spans="1:21">
      <c r="A29" s="63" t="s">
        <v>3</v>
      </c>
      <c r="B29" s="64" t="s">
        <v>4</v>
      </c>
      <c r="C29" s="64" t="s">
        <v>5</v>
      </c>
      <c r="D29" s="65" t="s">
        <v>6</v>
      </c>
      <c r="E29" s="65"/>
      <c r="F29" s="65"/>
      <c r="G29" s="65"/>
      <c r="H29" s="65"/>
      <c r="I29" s="65"/>
      <c r="J29" s="65"/>
      <c r="K29" s="93"/>
      <c r="L29" s="65"/>
      <c r="M29" s="65"/>
      <c r="N29" s="93"/>
      <c r="O29" s="65"/>
      <c r="P29" s="65"/>
      <c r="Q29" s="93"/>
      <c r="R29" s="98"/>
      <c r="S29" s="64" t="s">
        <v>7</v>
      </c>
      <c r="T29" s="99" t="s">
        <v>8</v>
      </c>
      <c r="U29" s="63" t="s">
        <v>9</v>
      </c>
    </row>
    <row r="30" s="1" customFormat="1" ht="25" customHeight="1" spans="1:21">
      <c r="A30" s="63"/>
      <c r="B30" s="64"/>
      <c r="C30" s="66"/>
      <c r="D30" s="64" t="s">
        <v>10</v>
      </c>
      <c r="E30" s="64"/>
      <c r="F30" s="64"/>
      <c r="G30" s="64" t="s">
        <v>11</v>
      </c>
      <c r="H30" s="64"/>
      <c r="I30" s="64"/>
      <c r="J30" s="66" t="s">
        <v>12</v>
      </c>
      <c r="K30" s="94"/>
      <c r="L30" s="66"/>
      <c r="M30" s="66" t="s">
        <v>13</v>
      </c>
      <c r="N30" s="94"/>
      <c r="O30" s="66"/>
      <c r="P30" s="66" t="s">
        <v>14</v>
      </c>
      <c r="Q30" s="94"/>
      <c r="R30" s="66"/>
      <c r="S30" s="66"/>
      <c r="T30" s="100"/>
      <c r="U30" s="69"/>
    </row>
    <row r="31" s="1" customFormat="1" ht="44" customHeight="1" spans="1:21">
      <c r="A31" s="63"/>
      <c r="B31" s="64"/>
      <c r="C31" s="66"/>
      <c r="D31" s="66" t="s">
        <v>15</v>
      </c>
      <c r="E31" s="64" t="s">
        <v>16</v>
      </c>
      <c r="F31" s="66" t="s">
        <v>17</v>
      </c>
      <c r="G31" s="66" t="s">
        <v>15</v>
      </c>
      <c r="H31" s="64" t="s">
        <v>16</v>
      </c>
      <c r="I31" s="66" t="s">
        <v>17</v>
      </c>
      <c r="J31" s="66" t="s">
        <v>15</v>
      </c>
      <c r="K31" s="95" t="s">
        <v>16</v>
      </c>
      <c r="L31" s="66" t="s">
        <v>17</v>
      </c>
      <c r="M31" s="66" t="s">
        <v>15</v>
      </c>
      <c r="N31" s="95" t="s">
        <v>16</v>
      </c>
      <c r="O31" s="66" t="s">
        <v>17</v>
      </c>
      <c r="P31" s="66" t="s">
        <v>15</v>
      </c>
      <c r="Q31" s="95" t="s">
        <v>16</v>
      </c>
      <c r="R31" s="66" t="s">
        <v>17</v>
      </c>
      <c r="S31" s="66"/>
      <c r="T31" s="101"/>
      <c r="U31" s="69"/>
    </row>
    <row r="32" s="1" customFormat="1" ht="24" customHeight="1" spans="1:21">
      <c r="A32" s="78">
        <v>5</v>
      </c>
      <c r="B32" s="86" t="s">
        <v>40</v>
      </c>
      <c r="C32" s="87" t="s">
        <v>41</v>
      </c>
      <c r="D32" s="88">
        <v>1512.2</v>
      </c>
      <c r="E32" s="89">
        <v>12</v>
      </c>
      <c r="F32" s="70">
        <f>D32*12</f>
        <v>18146.4</v>
      </c>
      <c r="G32" s="88">
        <v>1512.2</v>
      </c>
      <c r="H32" s="71">
        <v>10</v>
      </c>
      <c r="I32" s="70">
        <f t="shared" ref="I32:I53" si="6">G32*10</f>
        <v>15122</v>
      </c>
      <c r="J32" s="80">
        <v>1512.2</v>
      </c>
      <c r="K32" s="71">
        <v>25</v>
      </c>
      <c r="L32" s="70">
        <f t="shared" ref="L32:L53" si="7">J32*25</f>
        <v>37805</v>
      </c>
      <c r="M32" s="80"/>
      <c r="N32" s="71"/>
      <c r="O32" s="80"/>
      <c r="P32" s="80"/>
      <c r="Q32" s="71"/>
      <c r="R32" s="80"/>
      <c r="S32" s="70">
        <f t="shared" ref="S32:S53" si="8">F32+I32+L32+O32+R32</f>
        <v>71073.4</v>
      </c>
      <c r="T32" s="70">
        <f t="shared" ref="T32:T35" si="9">S32*0.899631853</f>
        <v>63939.8945410102</v>
      </c>
      <c r="U32" s="80"/>
    </row>
    <row r="33" s="1" customFormat="1" ht="24" customHeight="1" spans="1:21">
      <c r="A33" s="81"/>
      <c r="B33" s="90"/>
      <c r="C33" s="87" t="s">
        <v>42</v>
      </c>
      <c r="D33" s="70">
        <v>494.49</v>
      </c>
      <c r="E33" s="71">
        <v>12</v>
      </c>
      <c r="F33" s="70">
        <f>D33*12</f>
        <v>5933.88</v>
      </c>
      <c r="G33" s="70">
        <v>494.49</v>
      </c>
      <c r="H33" s="71">
        <v>10</v>
      </c>
      <c r="I33" s="70">
        <f t="shared" si="6"/>
        <v>4944.9</v>
      </c>
      <c r="J33" s="80">
        <v>494.49</v>
      </c>
      <c r="K33" s="71">
        <v>25</v>
      </c>
      <c r="L33" s="70">
        <f t="shared" si="7"/>
        <v>12362.25</v>
      </c>
      <c r="M33" s="80"/>
      <c r="N33" s="71"/>
      <c r="O33" s="80"/>
      <c r="P33" s="80"/>
      <c r="Q33" s="71"/>
      <c r="R33" s="80"/>
      <c r="S33" s="70">
        <f t="shared" si="8"/>
        <v>23241.03</v>
      </c>
      <c r="T33" s="70">
        <f t="shared" si="9"/>
        <v>20908.3708845286</v>
      </c>
      <c r="U33" s="80"/>
    </row>
    <row r="34" s="1" customFormat="1" ht="24" customHeight="1" spans="1:21">
      <c r="A34" s="81"/>
      <c r="B34" s="90"/>
      <c r="C34" s="91" t="s">
        <v>43</v>
      </c>
      <c r="D34" s="70"/>
      <c r="E34" s="71"/>
      <c r="F34" s="70"/>
      <c r="G34" s="70">
        <v>179.07</v>
      </c>
      <c r="H34" s="71">
        <v>10</v>
      </c>
      <c r="I34" s="70">
        <f t="shared" si="6"/>
        <v>1790.7</v>
      </c>
      <c r="J34" s="70">
        <v>179.07</v>
      </c>
      <c r="K34" s="71">
        <v>25</v>
      </c>
      <c r="L34" s="70">
        <f t="shared" si="7"/>
        <v>4476.75</v>
      </c>
      <c r="M34" s="70">
        <v>179.07</v>
      </c>
      <c r="N34" s="71">
        <v>10</v>
      </c>
      <c r="O34" s="80">
        <f>M34*10</f>
        <v>1790.7</v>
      </c>
      <c r="P34" s="80"/>
      <c r="Q34" s="71"/>
      <c r="R34" s="80"/>
      <c r="S34" s="70">
        <f t="shared" si="8"/>
        <v>8058.15</v>
      </c>
      <c r="T34" s="70">
        <f t="shared" si="9"/>
        <v>7249.36841625195</v>
      </c>
      <c r="U34" s="103"/>
    </row>
    <row r="35" s="1" customFormat="1" ht="24" customHeight="1" spans="1:21">
      <c r="A35" s="81"/>
      <c r="B35" s="90"/>
      <c r="C35" s="91" t="s">
        <v>44</v>
      </c>
      <c r="D35" s="80">
        <v>144</v>
      </c>
      <c r="E35" s="71">
        <v>12</v>
      </c>
      <c r="F35" s="70">
        <f t="shared" ref="F35:F53" si="10">D35*12</f>
        <v>1728</v>
      </c>
      <c r="G35" s="80">
        <v>144</v>
      </c>
      <c r="H35" s="71">
        <v>10</v>
      </c>
      <c r="I35" s="70">
        <f t="shared" si="6"/>
        <v>1440</v>
      </c>
      <c r="J35" s="80">
        <v>144</v>
      </c>
      <c r="K35" s="71">
        <v>25</v>
      </c>
      <c r="L35" s="70">
        <f t="shared" si="7"/>
        <v>3600</v>
      </c>
      <c r="M35" s="80">
        <v>144</v>
      </c>
      <c r="N35" s="71">
        <v>10</v>
      </c>
      <c r="O35" s="80">
        <f>M35*10</f>
        <v>1440</v>
      </c>
      <c r="P35" s="80">
        <v>144</v>
      </c>
      <c r="Q35" s="71">
        <v>4</v>
      </c>
      <c r="R35" s="80">
        <f>P35*4</f>
        <v>576</v>
      </c>
      <c r="S35" s="70">
        <f t="shared" si="8"/>
        <v>8784</v>
      </c>
      <c r="T35" s="70">
        <f t="shared" si="9"/>
        <v>7902.366196752</v>
      </c>
      <c r="U35" s="104"/>
    </row>
    <row r="36" s="1" customFormat="1" ht="24" customHeight="1" spans="1:21">
      <c r="A36" s="81"/>
      <c r="B36" s="90"/>
      <c r="C36" s="77" t="s">
        <v>28</v>
      </c>
      <c r="D36" s="80">
        <f>SUM(D32:D35)</f>
        <v>2150.69</v>
      </c>
      <c r="E36" s="71">
        <v>12</v>
      </c>
      <c r="F36" s="70">
        <f t="shared" si="10"/>
        <v>25808.28</v>
      </c>
      <c r="G36" s="80">
        <f>SUM(G32:G35)</f>
        <v>2329.76</v>
      </c>
      <c r="H36" s="71">
        <v>10</v>
      </c>
      <c r="I36" s="70">
        <f t="shared" si="6"/>
        <v>23297.6</v>
      </c>
      <c r="J36" s="80">
        <f>SUM(J32:J35)</f>
        <v>2329.76</v>
      </c>
      <c r="K36" s="71">
        <v>25</v>
      </c>
      <c r="L36" s="70">
        <f t="shared" si="7"/>
        <v>58244</v>
      </c>
      <c r="M36" s="80">
        <f>SUM(M32:M35)</f>
        <v>323.07</v>
      </c>
      <c r="N36" s="71">
        <v>10</v>
      </c>
      <c r="O36" s="80">
        <f>M36*10</f>
        <v>3230.7</v>
      </c>
      <c r="P36" s="80">
        <f>SUM(P32:P35)</f>
        <v>144</v>
      </c>
      <c r="Q36" s="71">
        <v>4</v>
      </c>
      <c r="R36" s="80">
        <f>P36*4</f>
        <v>576</v>
      </c>
      <c r="S36" s="70">
        <f t="shared" si="8"/>
        <v>111156.58</v>
      </c>
      <c r="T36" s="70">
        <v>100000</v>
      </c>
      <c r="U36" s="103"/>
    </row>
    <row r="37" s="1" customFormat="1" ht="24" customHeight="1" spans="1:21">
      <c r="A37" s="69">
        <v>6</v>
      </c>
      <c r="B37" s="69" t="s">
        <v>45</v>
      </c>
      <c r="C37" s="85" t="s">
        <v>46</v>
      </c>
      <c r="D37" s="80">
        <v>2193.03</v>
      </c>
      <c r="E37" s="71">
        <v>12</v>
      </c>
      <c r="F37" s="70">
        <f t="shared" si="10"/>
        <v>26316.36</v>
      </c>
      <c r="G37" s="80">
        <v>2193.03</v>
      </c>
      <c r="H37" s="71">
        <v>9.6</v>
      </c>
      <c r="I37" s="70">
        <f t="shared" si="6"/>
        <v>21930.3</v>
      </c>
      <c r="J37" s="80">
        <v>2193.03</v>
      </c>
      <c r="K37" s="71">
        <v>25</v>
      </c>
      <c r="L37" s="70">
        <f t="shared" si="7"/>
        <v>54825.75</v>
      </c>
      <c r="M37" s="80"/>
      <c r="N37" s="71"/>
      <c r="O37" s="80"/>
      <c r="P37" s="80"/>
      <c r="Q37" s="71"/>
      <c r="R37" s="80"/>
      <c r="S37" s="70">
        <f t="shared" si="8"/>
        <v>103072.41</v>
      </c>
      <c r="T37" s="80">
        <v>100000</v>
      </c>
      <c r="U37" s="80"/>
    </row>
    <row r="38" s="1" customFormat="1" ht="24" customHeight="1" spans="1:21">
      <c r="A38" s="78">
        <v>7</v>
      </c>
      <c r="B38" s="78" t="s">
        <v>47</v>
      </c>
      <c r="C38" s="69" t="s">
        <v>48</v>
      </c>
      <c r="D38" s="80">
        <v>200</v>
      </c>
      <c r="E38" s="71">
        <v>12</v>
      </c>
      <c r="F38" s="70">
        <f t="shared" si="10"/>
        <v>2400</v>
      </c>
      <c r="G38" s="80">
        <v>200</v>
      </c>
      <c r="H38" s="71">
        <v>10</v>
      </c>
      <c r="I38" s="70">
        <f t="shared" si="6"/>
        <v>2000</v>
      </c>
      <c r="J38" s="80">
        <v>200</v>
      </c>
      <c r="K38" s="71">
        <v>25</v>
      </c>
      <c r="L38" s="70">
        <f t="shared" si="7"/>
        <v>5000</v>
      </c>
      <c r="M38" s="80">
        <v>200</v>
      </c>
      <c r="N38" s="71">
        <v>10</v>
      </c>
      <c r="O38" s="80">
        <f>M38*10</f>
        <v>2000</v>
      </c>
      <c r="P38" s="80">
        <v>200</v>
      </c>
      <c r="Q38" s="71">
        <v>4</v>
      </c>
      <c r="R38" s="80">
        <f>P38*4</f>
        <v>800</v>
      </c>
      <c r="S38" s="70">
        <f t="shared" si="8"/>
        <v>12200</v>
      </c>
      <c r="T38" s="70">
        <f t="shared" ref="T38:T43" si="11">S38*0.999648124</f>
        <v>12195.7071128</v>
      </c>
      <c r="U38" s="80"/>
    </row>
    <row r="39" s="1" customFormat="1" ht="24" customHeight="1" spans="1:21">
      <c r="A39" s="81"/>
      <c r="B39" s="81"/>
      <c r="C39" s="69" t="s">
        <v>49</v>
      </c>
      <c r="D39" s="80">
        <v>200</v>
      </c>
      <c r="E39" s="71">
        <v>12</v>
      </c>
      <c r="F39" s="70">
        <f t="shared" si="10"/>
        <v>2400</v>
      </c>
      <c r="G39" s="80">
        <v>200</v>
      </c>
      <c r="H39" s="71">
        <v>10.4</v>
      </c>
      <c r="I39" s="70">
        <f t="shared" si="6"/>
        <v>2000</v>
      </c>
      <c r="J39" s="80">
        <v>878.5</v>
      </c>
      <c r="K39" s="71">
        <v>25</v>
      </c>
      <c r="L39" s="70">
        <f t="shared" si="7"/>
        <v>21962.5</v>
      </c>
      <c r="M39" s="80">
        <v>100</v>
      </c>
      <c r="N39" s="71">
        <v>10</v>
      </c>
      <c r="O39" s="80">
        <f>M39*10</f>
        <v>1000</v>
      </c>
      <c r="P39" s="80">
        <v>100</v>
      </c>
      <c r="Q39" s="71">
        <v>4</v>
      </c>
      <c r="R39" s="80">
        <f>P39*4</f>
        <v>400</v>
      </c>
      <c r="S39" s="70">
        <f t="shared" si="8"/>
        <v>27762.5</v>
      </c>
      <c r="T39" s="70">
        <f t="shared" si="11"/>
        <v>27752.73104255</v>
      </c>
      <c r="U39" s="80"/>
    </row>
    <row r="40" s="1" customFormat="1" ht="24" customHeight="1" spans="1:21">
      <c r="A40" s="81"/>
      <c r="B40" s="81"/>
      <c r="C40" s="69" t="s">
        <v>50</v>
      </c>
      <c r="D40" s="80">
        <v>143</v>
      </c>
      <c r="E40" s="71">
        <v>12</v>
      </c>
      <c r="F40" s="70">
        <f t="shared" si="10"/>
        <v>1716</v>
      </c>
      <c r="G40" s="80">
        <v>143</v>
      </c>
      <c r="H40" s="71">
        <v>10</v>
      </c>
      <c r="I40" s="70">
        <f t="shared" si="6"/>
        <v>1430</v>
      </c>
      <c r="J40" s="97">
        <v>143</v>
      </c>
      <c r="K40" s="71">
        <v>25</v>
      </c>
      <c r="L40" s="70">
        <f t="shared" si="7"/>
        <v>3575</v>
      </c>
      <c r="M40" s="80">
        <v>143</v>
      </c>
      <c r="N40" s="71">
        <v>10</v>
      </c>
      <c r="O40" s="80">
        <f>M40*10</f>
        <v>1430</v>
      </c>
      <c r="P40" s="80">
        <v>143</v>
      </c>
      <c r="Q40" s="71">
        <v>4</v>
      </c>
      <c r="R40" s="80">
        <f>P40*4</f>
        <v>572</v>
      </c>
      <c r="S40" s="70">
        <f t="shared" si="8"/>
        <v>8723</v>
      </c>
      <c r="T40" s="70">
        <f t="shared" si="11"/>
        <v>8719.930585652</v>
      </c>
      <c r="U40" s="80"/>
    </row>
    <row r="41" s="1" customFormat="1" ht="24" customHeight="1" spans="1:21">
      <c r="A41" s="81"/>
      <c r="B41" s="81"/>
      <c r="C41" s="69" t="s">
        <v>51</v>
      </c>
      <c r="D41" s="80">
        <v>120</v>
      </c>
      <c r="E41" s="71">
        <v>12</v>
      </c>
      <c r="F41" s="70">
        <f t="shared" si="10"/>
        <v>1440</v>
      </c>
      <c r="G41" s="80">
        <v>120</v>
      </c>
      <c r="H41" s="71">
        <v>10</v>
      </c>
      <c r="I41" s="70">
        <f t="shared" si="6"/>
        <v>1200</v>
      </c>
      <c r="J41" s="97">
        <v>120</v>
      </c>
      <c r="K41" s="71">
        <v>25</v>
      </c>
      <c r="L41" s="70">
        <f t="shared" si="7"/>
        <v>3000</v>
      </c>
      <c r="M41" s="80"/>
      <c r="N41" s="71"/>
      <c r="O41" s="80"/>
      <c r="P41" s="80"/>
      <c r="Q41" s="71"/>
      <c r="R41" s="80"/>
      <c r="S41" s="70">
        <f t="shared" si="8"/>
        <v>5640</v>
      </c>
      <c r="T41" s="70">
        <f t="shared" si="11"/>
        <v>5638.01541936</v>
      </c>
      <c r="U41" s="80"/>
    </row>
    <row r="42" s="1" customFormat="1" ht="24" customHeight="1" spans="1:21">
      <c r="A42" s="81"/>
      <c r="B42" s="81"/>
      <c r="C42" s="69" t="s">
        <v>52</v>
      </c>
      <c r="D42" s="80">
        <v>603.37</v>
      </c>
      <c r="E42" s="71">
        <v>12</v>
      </c>
      <c r="F42" s="70">
        <f t="shared" si="10"/>
        <v>7240.44</v>
      </c>
      <c r="G42" s="80">
        <v>603.37</v>
      </c>
      <c r="H42" s="71"/>
      <c r="I42" s="70">
        <f t="shared" si="6"/>
        <v>6033.7</v>
      </c>
      <c r="J42" s="97">
        <v>97</v>
      </c>
      <c r="K42" s="71">
        <v>25</v>
      </c>
      <c r="L42" s="70">
        <f t="shared" si="7"/>
        <v>2425</v>
      </c>
      <c r="M42" s="80"/>
      <c r="N42" s="71"/>
      <c r="O42" s="80"/>
      <c r="P42" s="80"/>
      <c r="Q42" s="71"/>
      <c r="R42" s="80"/>
      <c r="S42" s="70">
        <f t="shared" si="8"/>
        <v>15699.14</v>
      </c>
      <c r="T42" s="70">
        <f t="shared" si="11"/>
        <v>15693.6158494134</v>
      </c>
      <c r="U42" s="80"/>
    </row>
    <row r="43" s="1" customFormat="1" ht="24" customHeight="1" spans="1:21">
      <c r="A43" s="74"/>
      <c r="B43" s="74"/>
      <c r="C43" s="69" t="s">
        <v>28</v>
      </c>
      <c r="D43" s="80">
        <f>SUM(D38:D42)</f>
        <v>1266.37</v>
      </c>
      <c r="E43" s="71">
        <v>12</v>
      </c>
      <c r="F43" s="70">
        <f t="shared" si="10"/>
        <v>15196.44</v>
      </c>
      <c r="G43" s="80">
        <f>SUM(G38:G42)</f>
        <v>1266.37</v>
      </c>
      <c r="H43" s="71">
        <v>10</v>
      </c>
      <c r="I43" s="70">
        <f t="shared" si="6"/>
        <v>12663.7</v>
      </c>
      <c r="J43" s="80">
        <f>SUM(J38:J42)</f>
        <v>1438.5</v>
      </c>
      <c r="K43" s="71">
        <v>25</v>
      </c>
      <c r="L43" s="70">
        <f t="shared" si="7"/>
        <v>35962.5</v>
      </c>
      <c r="M43" s="80">
        <f>SUM(M38:M42)</f>
        <v>443</v>
      </c>
      <c r="N43" s="71">
        <v>10</v>
      </c>
      <c r="O43" s="80">
        <f>M43*10</f>
        <v>4430</v>
      </c>
      <c r="P43" s="80">
        <f>SUM(P38:P42)</f>
        <v>443</v>
      </c>
      <c r="Q43" s="71">
        <v>4</v>
      </c>
      <c r="R43" s="80">
        <f>P43*4</f>
        <v>1772</v>
      </c>
      <c r="S43" s="70">
        <f t="shared" si="8"/>
        <v>70024.64</v>
      </c>
      <c r="T43" s="70">
        <f t="shared" si="11"/>
        <v>70000.0000097754</v>
      </c>
      <c r="U43" s="80"/>
    </row>
    <row r="44" s="1" customFormat="1" ht="24" customHeight="1" spans="1:21">
      <c r="A44" s="78">
        <v>8</v>
      </c>
      <c r="B44" s="78" t="s">
        <v>53</v>
      </c>
      <c r="C44" s="69" t="s">
        <v>54</v>
      </c>
      <c r="D44" s="80">
        <v>3580.81</v>
      </c>
      <c r="E44" s="71">
        <v>12</v>
      </c>
      <c r="F44" s="70">
        <f t="shared" si="10"/>
        <v>42969.72</v>
      </c>
      <c r="G44" s="80">
        <v>1500</v>
      </c>
      <c r="H44" s="71">
        <v>10</v>
      </c>
      <c r="I44" s="70">
        <f t="shared" si="6"/>
        <v>15000</v>
      </c>
      <c r="J44" s="80">
        <v>319.9</v>
      </c>
      <c r="K44" s="71">
        <v>25</v>
      </c>
      <c r="L44" s="70">
        <f t="shared" si="7"/>
        <v>7997.5</v>
      </c>
      <c r="M44" s="80"/>
      <c r="N44" s="71"/>
      <c r="O44" s="80"/>
      <c r="P44" s="80"/>
      <c r="Q44" s="71"/>
      <c r="R44" s="80"/>
      <c r="S44" s="70">
        <f t="shared" si="8"/>
        <v>65967.22</v>
      </c>
      <c r="T44" s="80">
        <v>65967.22</v>
      </c>
      <c r="U44" s="80"/>
    </row>
    <row r="45" s="1" customFormat="1" ht="24" customHeight="1" spans="1:21">
      <c r="A45" s="81"/>
      <c r="B45" s="81"/>
      <c r="C45" s="69" t="s">
        <v>55</v>
      </c>
      <c r="D45" s="80">
        <v>1225.9</v>
      </c>
      <c r="E45" s="71">
        <v>12</v>
      </c>
      <c r="F45" s="70">
        <f t="shared" si="10"/>
        <v>14710.8</v>
      </c>
      <c r="G45" s="80">
        <v>500</v>
      </c>
      <c r="H45" s="71">
        <v>10</v>
      </c>
      <c r="I45" s="70">
        <f t="shared" si="6"/>
        <v>5000</v>
      </c>
      <c r="J45" s="80">
        <v>696.7</v>
      </c>
      <c r="K45" s="71">
        <v>25</v>
      </c>
      <c r="L45" s="70">
        <f t="shared" si="7"/>
        <v>17417.5</v>
      </c>
      <c r="M45" s="80"/>
      <c r="N45" s="71"/>
      <c r="O45" s="80"/>
      <c r="P45" s="80"/>
      <c r="Q45" s="71"/>
      <c r="R45" s="80"/>
      <c r="S45" s="70">
        <f t="shared" si="8"/>
        <v>37128.3</v>
      </c>
      <c r="T45" s="80">
        <v>37128.3</v>
      </c>
      <c r="U45" s="80"/>
    </row>
    <row r="46" s="1" customFormat="1" ht="24" customHeight="1" spans="1:21">
      <c r="A46" s="81"/>
      <c r="B46" s="81"/>
      <c r="C46" s="69" t="s">
        <v>56</v>
      </c>
      <c r="D46" s="70">
        <v>5140.2</v>
      </c>
      <c r="E46" s="71">
        <v>12</v>
      </c>
      <c r="F46" s="70">
        <f t="shared" si="10"/>
        <v>61682.4</v>
      </c>
      <c r="G46" s="80"/>
      <c r="H46" s="71"/>
      <c r="I46" s="70"/>
      <c r="J46" s="80">
        <v>3554.5</v>
      </c>
      <c r="K46" s="71">
        <v>25</v>
      </c>
      <c r="L46" s="70">
        <f t="shared" si="7"/>
        <v>88862.5</v>
      </c>
      <c r="M46" s="80"/>
      <c r="N46" s="71"/>
      <c r="O46" s="80"/>
      <c r="P46" s="80"/>
      <c r="Q46" s="71"/>
      <c r="R46" s="80"/>
      <c r="S46" s="70">
        <f t="shared" si="8"/>
        <v>150544.9</v>
      </c>
      <c r="T46" s="80">
        <v>150544.9</v>
      </c>
      <c r="U46" s="80"/>
    </row>
    <row r="47" s="1" customFormat="1" ht="24" customHeight="1" spans="1:21">
      <c r="A47" s="81"/>
      <c r="B47" s="81"/>
      <c r="C47" s="69" t="s">
        <v>57</v>
      </c>
      <c r="D47" s="70">
        <v>1683.57</v>
      </c>
      <c r="E47" s="71">
        <v>12</v>
      </c>
      <c r="F47" s="70">
        <f t="shared" si="10"/>
        <v>20202.84</v>
      </c>
      <c r="G47" s="70">
        <v>730</v>
      </c>
      <c r="H47" s="71">
        <v>10</v>
      </c>
      <c r="I47" s="70">
        <f t="shared" ref="I47:I53" si="12">G47*10</f>
        <v>7300</v>
      </c>
      <c r="J47" s="70">
        <v>1383.37</v>
      </c>
      <c r="K47" s="71">
        <v>25</v>
      </c>
      <c r="L47" s="70">
        <f t="shared" si="7"/>
        <v>34584.25</v>
      </c>
      <c r="M47" s="80"/>
      <c r="N47" s="71"/>
      <c r="O47" s="80"/>
      <c r="P47" s="80"/>
      <c r="Q47" s="71"/>
      <c r="R47" s="80"/>
      <c r="S47" s="70">
        <f t="shared" si="8"/>
        <v>62087.09</v>
      </c>
      <c r="T47" s="80">
        <v>62087.09</v>
      </c>
      <c r="U47" s="80"/>
    </row>
    <row r="48" s="1" customFormat="1" ht="24" customHeight="1" spans="1:21">
      <c r="A48" s="81"/>
      <c r="B48" s="81"/>
      <c r="C48" s="69" t="s">
        <v>58</v>
      </c>
      <c r="D48" s="80">
        <v>2667.02</v>
      </c>
      <c r="E48" s="71">
        <v>12</v>
      </c>
      <c r="F48" s="70">
        <f t="shared" si="10"/>
        <v>32004.24</v>
      </c>
      <c r="G48" s="80">
        <v>600</v>
      </c>
      <c r="H48" s="71">
        <v>10</v>
      </c>
      <c r="I48" s="70">
        <f t="shared" si="12"/>
        <v>6000</v>
      </c>
      <c r="J48" s="80">
        <v>2467.43</v>
      </c>
      <c r="K48" s="71">
        <v>25</v>
      </c>
      <c r="L48" s="70">
        <f t="shared" si="7"/>
        <v>61685.75</v>
      </c>
      <c r="M48" s="80"/>
      <c r="N48" s="71"/>
      <c r="O48" s="80"/>
      <c r="P48" s="80"/>
      <c r="Q48" s="71"/>
      <c r="R48" s="80"/>
      <c r="S48" s="70">
        <f t="shared" si="8"/>
        <v>99689.99</v>
      </c>
      <c r="T48" s="80">
        <v>99689.99</v>
      </c>
      <c r="U48" s="80"/>
    </row>
    <row r="49" s="1" customFormat="1" ht="24" customHeight="1" spans="1:21">
      <c r="A49" s="81"/>
      <c r="B49" s="81"/>
      <c r="C49" s="69" t="s">
        <v>59</v>
      </c>
      <c r="D49" s="80">
        <v>1122.5</v>
      </c>
      <c r="E49" s="71">
        <v>12</v>
      </c>
      <c r="F49" s="70">
        <f t="shared" si="10"/>
        <v>13470</v>
      </c>
      <c r="G49" s="80">
        <v>540</v>
      </c>
      <c r="H49" s="71">
        <v>10</v>
      </c>
      <c r="I49" s="70">
        <f t="shared" si="12"/>
        <v>5400</v>
      </c>
      <c r="J49" s="80">
        <v>722.1</v>
      </c>
      <c r="K49" s="71">
        <v>25</v>
      </c>
      <c r="L49" s="70">
        <f t="shared" si="7"/>
        <v>18052.5</v>
      </c>
      <c r="M49" s="80"/>
      <c r="N49" s="71"/>
      <c r="O49" s="80"/>
      <c r="P49" s="80"/>
      <c r="Q49" s="71"/>
      <c r="R49" s="80"/>
      <c r="S49" s="70">
        <f t="shared" si="8"/>
        <v>36922.5</v>
      </c>
      <c r="T49" s="80">
        <v>36922.5</v>
      </c>
      <c r="U49" s="80"/>
    </row>
    <row r="50" s="1" customFormat="1" ht="24" customHeight="1" spans="1:21">
      <c r="A50" s="81"/>
      <c r="B50" s="81"/>
      <c r="C50" s="69" t="s">
        <v>60</v>
      </c>
      <c r="D50" s="80">
        <v>617</v>
      </c>
      <c r="E50" s="71">
        <v>12</v>
      </c>
      <c r="F50" s="70">
        <f t="shared" si="10"/>
        <v>7404</v>
      </c>
      <c r="G50" s="80">
        <v>617</v>
      </c>
      <c r="H50" s="71">
        <v>10</v>
      </c>
      <c r="I50" s="70">
        <f t="shared" si="12"/>
        <v>6170</v>
      </c>
      <c r="J50" s="80">
        <v>541</v>
      </c>
      <c r="K50" s="71">
        <v>25</v>
      </c>
      <c r="L50" s="70">
        <f t="shared" si="7"/>
        <v>13525</v>
      </c>
      <c r="M50" s="80"/>
      <c r="N50" s="71"/>
      <c r="O50" s="80"/>
      <c r="P50" s="80"/>
      <c r="Q50" s="71"/>
      <c r="R50" s="80"/>
      <c r="S50" s="70">
        <f t="shared" si="8"/>
        <v>27099</v>
      </c>
      <c r="T50" s="80">
        <v>27099</v>
      </c>
      <c r="U50" s="80"/>
    </row>
    <row r="51" s="1" customFormat="1" ht="24" customHeight="1" spans="1:21">
      <c r="A51" s="81"/>
      <c r="B51" s="81"/>
      <c r="C51" s="69" t="s">
        <v>61</v>
      </c>
      <c r="D51" s="80">
        <v>112.4</v>
      </c>
      <c r="E51" s="71">
        <v>12</v>
      </c>
      <c r="F51" s="70">
        <f t="shared" si="10"/>
        <v>1348.8</v>
      </c>
      <c r="G51" s="80">
        <v>317.1</v>
      </c>
      <c r="H51" s="71">
        <v>10</v>
      </c>
      <c r="I51" s="70">
        <f t="shared" si="12"/>
        <v>3171</v>
      </c>
      <c r="J51" s="80">
        <v>105.4</v>
      </c>
      <c r="K51" s="71">
        <v>25</v>
      </c>
      <c r="L51" s="70">
        <f t="shared" si="7"/>
        <v>2635</v>
      </c>
      <c r="M51" s="80"/>
      <c r="N51" s="71"/>
      <c r="O51" s="80"/>
      <c r="P51" s="80"/>
      <c r="Q51" s="71"/>
      <c r="R51" s="80"/>
      <c r="S51" s="70">
        <f t="shared" si="8"/>
        <v>7154.8</v>
      </c>
      <c r="T51" s="80">
        <v>7154.8</v>
      </c>
      <c r="U51" s="80"/>
    </row>
    <row r="52" s="1" customFormat="1" ht="24" customHeight="1" spans="1:21">
      <c r="A52" s="81"/>
      <c r="B52" s="81"/>
      <c r="C52" s="69" t="s">
        <v>62</v>
      </c>
      <c r="D52" s="80">
        <v>1318.82</v>
      </c>
      <c r="E52" s="71">
        <v>12</v>
      </c>
      <c r="F52" s="70">
        <f t="shared" si="10"/>
        <v>15825.84</v>
      </c>
      <c r="G52" s="80">
        <v>500</v>
      </c>
      <c r="H52" s="71">
        <v>10</v>
      </c>
      <c r="I52" s="70">
        <f t="shared" si="12"/>
        <v>5000</v>
      </c>
      <c r="J52" s="80">
        <v>944.59</v>
      </c>
      <c r="K52" s="71">
        <v>25</v>
      </c>
      <c r="L52" s="70">
        <f t="shared" si="7"/>
        <v>23614.75</v>
      </c>
      <c r="M52" s="80"/>
      <c r="N52" s="71"/>
      <c r="O52" s="80"/>
      <c r="P52" s="80"/>
      <c r="Q52" s="71"/>
      <c r="R52" s="80"/>
      <c r="S52" s="70">
        <f t="shared" si="8"/>
        <v>44440.59</v>
      </c>
      <c r="T52" s="80">
        <v>44440.59</v>
      </c>
      <c r="U52" s="80"/>
    </row>
    <row r="53" s="1" customFormat="1" ht="24" customHeight="1" spans="1:21">
      <c r="A53" s="74"/>
      <c r="B53" s="74"/>
      <c r="C53" s="69" t="s">
        <v>63</v>
      </c>
      <c r="D53" s="80">
        <v>1781.25</v>
      </c>
      <c r="E53" s="71">
        <v>12</v>
      </c>
      <c r="F53" s="70">
        <f t="shared" si="10"/>
        <v>21375</v>
      </c>
      <c r="G53" s="80">
        <v>517.414</v>
      </c>
      <c r="H53" s="71">
        <v>10</v>
      </c>
      <c r="I53" s="70">
        <f t="shared" si="12"/>
        <v>5174.14</v>
      </c>
      <c r="J53" s="80">
        <v>1781.25</v>
      </c>
      <c r="K53" s="71">
        <v>25</v>
      </c>
      <c r="L53" s="70">
        <f t="shared" si="7"/>
        <v>44531.25</v>
      </c>
      <c r="M53" s="80"/>
      <c r="N53" s="71"/>
      <c r="O53" s="80"/>
      <c r="P53" s="80"/>
      <c r="Q53" s="71"/>
      <c r="R53" s="80"/>
      <c r="S53" s="70">
        <f t="shared" si="8"/>
        <v>71080.39</v>
      </c>
      <c r="T53" s="80">
        <v>71080.39</v>
      </c>
      <c r="U53" s="80"/>
    </row>
    <row r="54" s="1" customFormat="1" ht="25" customHeight="1" spans="1:21">
      <c r="A54" s="2" t="s">
        <v>64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="1" customFormat="1" ht="25" customHeight="1" spans="1:21">
      <c r="A55" s="62" t="s">
        <v>2</v>
      </c>
      <c r="B55" s="62"/>
      <c r="C55" s="62"/>
      <c r="D55" s="62"/>
      <c r="E55" s="62"/>
      <c r="F55" s="62"/>
      <c r="G55" s="62"/>
      <c r="H55" s="62"/>
      <c r="I55" s="62"/>
      <c r="J55" s="62"/>
      <c r="K55" s="92"/>
      <c r="L55" s="62"/>
      <c r="M55" s="62"/>
      <c r="N55" s="92"/>
      <c r="O55" s="62"/>
      <c r="P55" s="62"/>
      <c r="Q55" s="92"/>
      <c r="R55" s="62"/>
      <c r="S55" s="62"/>
      <c r="T55" s="62"/>
      <c r="U55" s="62"/>
    </row>
    <row r="56" s="1" customFormat="1" ht="24" customHeight="1" spans="1:21">
      <c r="A56" s="63" t="s">
        <v>3</v>
      </c>
      <c r="B56" s="64" t="s">
        <v>4</v>
      </c>
      <c r="C56" s="64" t="s">
        <v>5</v>
      </c>
      <c r="D56" s="65" t="s">
        <v>6</v>
      </c>
      <c r="E56" s="65"/>
      <c r="F56" s="65"/>
      <c r="G56" s="65"/>
      <c r="H56" s="65"/>
      <c r="I56" s="65"/>
      <c r="J56" s="65"/>
      <c r="K56" s="93"/>
      <c r="L56" s="65"/>
      <c r="M56" s="65"/>
      <c r="N56" s="93"/>
      <c r="O56" s="65"/>
      <c r="P56" s="65"/>
      <c r="Q56" s="93"/>
      <c r="R56" s="98"/>
      <c r="S56" s="64" t="s">
        <v>7</v>
      </c>
      <c r="T56" s="99" t="s">
        <v>8</v>
      </c>
      <c r="U56" s="63" t="s">
        <v>9</v>
      </c>
    </row>
    <row r="57" s="1" customFormat="1" ht="24" customHeight="1" spans="1:21">
      <c r="A57" s="63"/>
      <c r="B57" s="64"/>
      <c r="C57" s="66"/>
      <c r="D57" s="64" t="s">
        <v>10</v>
      </c>
      <c r="E57" s="64"/>
      <c r="F57" s="64"/>
      <c r="G57" s="64" t="s">
        <v>11</v>
      </c>
      <c r="H57" s="64"/>
      <c r="I57" s="64"/>
      <c r="J57" s="66" t="s">
        <v>12</v>
      </c>
      <c r="K57" s="94"/>
      <c r="L57" s="66"/>
      <c r="M57" s="66" t="s">
        <v>13</v>
      </c>
      <c r="N57" s="94"/>
      <c r="O57" s="66"/>
      <c r="P57" s="66" t="s">
        <v>14</v>
      </c>
      <c r="Q57" s="94"/>
      <c r="R57" s="66"/>
      <c r="S57" s="66"/>
      <c r="T57" s="100"/>
      <c r="U57" s="69"/>
    </row>
    <row r="58" s="1" customFormat="1" ht="43" customHeight="1" spans="1:21">
      <c r="A58" s="63"/>
      <c r="B58" s="64"/>
      <c r="C58" s="66"/>
      <c r="D58" s="66" t="s">
        <v>15</v>
      </c>
      <c r="E58" s="64" t="s">
        <v>16</v>
      </c>
      <c r="F58" s="66" t="s">
        <v>17</v>
      </c>
      <c r="G58" s="66" t="s">
        <v>15</v>
      </c>
      <c r="H58" s="64" t="s">
        <v>16</v>
      </c>
      <c r="I58" s="66" t="s">
        <v>17</v>
      </c>
      <c r="J58" s="66" t="s">
        <v>15</v>
      </c>
      <c r="K58" s="95" t="s">
        <v>16</v>
      </c>
      <c r="L58" s="66" t="s">
        <v>17</v>
      </c>
      <c r="M58" s="66" t="s">
        <v>15</v>
      </c>
      <c r="N58" s="95" t="s">
        <v>16</v>
      </c>
      <c r="O58" s="66" t="s">
        <v>17</v>
      </c>
      <c r="P58" s="66" t="s">
        <v>15</v>
      </c>
      <c r="Q58" s="95" t="s">
        <v>16</v>
      </c>
      <c r="R58" s="66" t="s">
        <v>17</v>
      </c>
      <c r="S58" s="66"/>
      <c r="T58" s="101"/>
      <c r="U58" s="69"/>
    </row>
    <row r="59" s="1" customFormat="1" ht="24" customHeight="1" spans="1:21">
      <c r="A59" s="81">
        <v>8</v>
      </c>
      <c r="B59" s="81" t="s">
        <v>53</v>
      </c>
      <c r="C59" s="69" t="s">
        <v>65</v>
      </c>
      <c r="D59" s="80">
        <v>1871.04</v>
      </c>
      <c r="E59" s="71">
        <v>12</v>
      </c>
      <c r="F59" s="70">
        <f t="shared" ref="F59:F77" si="13">D59*12</f>
        <v>22452.48</v>
      </c>
      <c r="G59" s="80"/>
      <c r="H59" s="71"/>
      <c r="I59" s="70"/>
      <c r="J59" s="80">
        <v>1503.03</v>
      </c>
      <c r="K59" s="71">
        <v>25</v>
      </c>
      <c r="L59" s="70">
        <f t="shared" ref="L59:L77" si="14">J59*25</f>
        <v>37575.75</v>
      </c>
      <c r="M59" s="80"/>
      <c r="N59" s="71"/>
      <c r="O59" s="80"/>
      <c r="P59" s="80"/>
      <c r="Q59" s="71"/>
      <c r="R59" s="80"/>
      <c r="S59" s="70">
        <f>F59+I59+L59+O59+R59</f>
        <v>60028.23</v>
      </c>
      <c r="T59" s="80">
        <v>60028.23</v>
      </c>
      <c r="U59" s="80"/>
    </row>
    <row r="60" s="1" customFormat="1" ht="24" customHeight="1" spans="1:21">
      <c r="A60" s="81"/>
      <c r="B60" s="81"/>
      <c r="C60" s="69" t="s">
        <v>66</v>
      </c>
      <c r="D60" s="80">
        <v>1846.6</v>
      </c>
      <c r="E60" s="71">
        <v>12</v>
      </c>
      <c r="F60" s="70">
        <f t="shared" si="13"/>
        <v>22159.2</v>
      </c>
      <c r="G60" s="80"/>
      <c r="H60" s="71"/>
      <c r="I60" s="70"/>
      <c r="J60" s="80">
        <v>2031</v>
      </c>
      <c r="K60" s="71">
        <v>25</v>
      </c>
      <c r="L60" s="70">
        <f t="shared" si="14"/>
        <v>50775</v>
      </c>
      <c r="M60" s="80"/>
      <c r="N60" s="71"/>
      <c r="O60" s="80"/>
      <c r="P60" s="80"/>
      <c r="Q60" s="71"/>
      <c r="R60" s="80"/>
      <c r="S60" s="70">
        <f t="shared" ref="S60:S79" si="15">F60+I60+L60+O60+R60</f>
        <v>72934.2</v>
      </c>
      <c r="T60" s="80">
        <v>72934.2</v>
      </c>
      <c r="U60" s="80"/>
    </row>
    <row r="61" s="1" customFormat="1" ht="24" customHeight="1" spans="1:21">
      <c r="A61" s="81"/>
      <c r="B61" s="81"/>
      <c r="C61" s="69" t="s">
        <v>67</v>
      </c>
      <c r="D61" s="80">
        <v>574</v>
      </c>
      <c r="E61" s="71">
        <v>12</v>
      </c>
      <c r="F61" s="70">
        <f t="shared" si="13"/>
        <v>6888</v>
      </c>
      <c r="G61" s="80"/>
      <c r="H61" s="71"/>
      <c r="I61" s="70"/>
      <c r="J61" s="80">
        <v>576.4</v>
      </c>
      <c r="K61" s="71">
        <v>25</v>
      </c>
      <c r="L61" s="70">
        <f t="shared" si="14"/>
        <v>14410</v>
      </c>
      <c r="M61" s="80"/>
      <c r="N61" s="71"/>
      <c r="O61" s="80"/>
      <c r="P61" s="80"/>
      <c r="Q61" s="71"/>
      <c r="R61" s="80"/>
      <c r="S61" s="70">
        <f t="shared" si="15"/>
        <v>21298</v>
      </c>
      <c r="T61" s="80">
        <v>21298</v>
      </c>
      <c r="U61" s="80"/>
    </row>
    <row r="62" s="1" customFormat="1" ht="24" customHeight="1" spans="1:21">
      <c r="A62" s="81"/>
      <c r="B62" s="81"/>
      <c r="C62" s="69" t="s">
        <v>68</v>
      </c>
      <c r="D62" s="80">
        <v>1168.89</v>
      </c>
      <c r="E62" s="71">
        <v>12</v>
      </c>
      <c r="F62" s="70">
        <f t="shared" si="13"/>
        <v>14026.68</v>
      </c>
      <c r="G62" s="80"/>
      <c r="H62" s="71"/>
      <c r="I62" s="70"/>
      <c r="J62" s="80">
        <v>1399.8</v>
      </c>
      <c r="K62" s="71">
        <v>25</v>
      </c>
      <c r="L62" s="70">
        <f t="shared" si="14"/>
        <v>34995</v>
      </c>
      <c r="M62" s="80"/>
      <c r="N62" s="71"/>
      <c r="O62" s="80"/>
      <c r="P62" s="80"/>
      <c r="Q62" s="71"/>
      <c r="R62" s="80"/>
      <c r="S62" s="70">
        <f t="shared" si="15"/>
        <v>49021.68</v>
      </c>
      <c r="T62" s="80">
        <v>49021.68</v>
      </c>
      <c r="U62" s="80"/>
    </row>
    <row r="63" s="1" customFormat="1" ht="24" customHeight="1" spans="1:21">
      <c r="A63" s="81"/>
      <c r="B63" s="81"/>
      <c r="C63" s="69" t="s">
        <v>69</v>
      </c>
      <c r="D63" s="80">
        <v>1295</v>
      </c>
      <c r="E63" s="71">
        <v>12</v>
      </c>
      <c r="F63" s="70">
        <f t="shared" si="13"/>
        <v>15540</v>
      </c>
      <c r="G63" s="80"/>
      <c r="H63" s="71"/>
      <c r="I63" s="70"/>
      <c r="J63" s="80">
        <v>479</v>
      </c>
      <c r="K63" s="71">
        <v>25</v>
      </c>
      <c r="L63" s="70">
        <f t="shared" si="14"/>
        <v>11975</v>
      </c>
      <c r="M63" s="80"/>
      <c r="N63" s="71"/>
      <c r="O63" s="80"/>
      <c r="P63" s="80"/>
      <c r="Q63" s="71"/>
      <c r="R63" s="80"/>
      <c r="S63" s="70">
        <f t="shared" si="15"/>
        <v>27515</v>
      </c>
      <c r="T63" s="80">
        <v>27515</v>
      </c>
      <c r="U63" s="80"/>
    </row>
    <row r="64" s="1" customFormat="1" ht="24" customHeight="1" spans="1:21">
      <c r="A64" s="81"/>
      <c r="B64" s="81"/>
      <c r="C64" s="69" t="s">
        <v>70</v>
      </c>
      <c r="D64" s="80">
        <v>341.7</v>
      </c>
      <c r="E64" s="71">
        <v>12</v>
      </c>
      <c r="F64" s="70">
        <f t="shared" si="13"/>
        <v>4100.4</v>
      </c>
      <c r="G64" s="80">
        <v>341.7</v>
      </c>
      <c r="H64" s="71">
        <v>10</v>
      </c>
      <c r="I64" s="70">
        <f t="shared" ref="I59:I77" si="16">G64*10</f>
        <v>3417</v>
      </c>
      <c r="J64" s="80"/>
      <c r="K64" s="71"/>
      <c r="L64" s="70"/>
      <c r="M64" s="80"/>
      <c r="N64" s="71"/>
      <c r="O64" s="80"/>
      <c r="P64" s="80"/>
      <c r="Q64" s="71"/>
      <c r="R64" s="80"/>
      <c r="S64" s="70">
        <f t="shared" si="15"/>
        <v>7517.4</v>
      </c>
      <c r="T64" s="80">
        <v>7517.4</v>
      </c>
      <c r="U64" s="80"/>
    </row>
    <row r="65" s="1" customFormat="1" ht="24" customHeight="1" spans="1:21">
      <c r="A65" s="81"/>
      <c r="B65" s="81"/>
      <c r="C65" s="69" t="s">
        <v>71</v>
      </c>
      <c r="D65" s="80">
        <v>1272.9</v>
      </c>
      <c r="E65" s="71">
        <v>12</v>
      </c>
      <c r="F65" s="70">
        <f t="shared" si="13"/>
        <v>15274.8</v>
      </c>
      <c r="G65" s="80"/>
      <c r="H65" s="71"/>
      <c r="I65" s="70"/>
      <c r="J65" s="80">
        <v>951.09</v>
      </c>
      <c r="K65" s="71">
        <v>25</v>
      </c>
      <c r="L65" s="70">
        <f t="shared" si="14"/>
        <v>23777.25</v>
      </c>
      <c r="M65" s="80"/>
      <c r="N65" s="71"/>
      <c r="O65" s="80"/>
      <c r="P65" s="80"/>
      <c r="Q65" s="71"/>
      <c r="R65" s="80"/>
      <c r="S65" s="70">
        <f t="shared" si="15"/>
        <v>39052.05</v>
      </c>
      <c r="T65" s="80">
        <v>39052.05</v>
      </c>
      <c r="U65" s="80"/>
    </row>
    <row r="66" s="1" customFormat="1" ht="24" customHeight="1" spans="1:21">
      <c r="A66" s="81"/>
      <c r="B66" s="81"/>
      <c r="C66" s="69" t="s">
        <v>72</v>
      </c>
      <c r="D66" s="80">
        <v>401.74</v>
      </c>
      <c r="E66" s="71">
        <v>12</v>
      </c>
      <c r="F66" s="70">
        <f t="shared" si="13"/>
        <v>4820.88</v>
      </c>
      <c r="G66" s="80"/>
      <c r="H66" s="71"/>
      <c r="I66" s="70"/>
      <c r="J66" s="80">
        <v>342.96</v>
      </c>
      <c r="K66" s="71">
        <v>25</v>
      </c>
      <c r="L66" s="70">
        <f t="shared" si="14"/>
        <v>8574</v>
      </c>
      <c r="M66" s="80"/>
      <c r="N66" s="71"/>
      <c r="O66" s="80"/>
      <c r="P66" s="80"/>
      <c r="Q66" s="71"/>
      <c r="R66" s="80"/>
      <c r="S66" s="70">
        <f t="shared" si="15"/>
        <v>13394.88</v>
      </c>
      <c r="T66" s="80">
        <v>13394.88</v>
      </c>
      <c r="U66" s="80"/>
    </row>
    <row r="67" s="1" customFormat="1" ht="24" customHeight="1" spans="1:21">
      <c r="A67" s="81"/>
      <c r="B67" s="81"/>
      <c r="C67" s="69" t="s">
        <v>73</v>
      </c>
      <c r="D67" s="80">
        <v>953.33</v>
      </c>
      <c r="E67" s="71">
        <v>12</v>
      </c>
      <c r="F67" s="70">
        <f t="shared" si="13"/>
        <v>11439.96</v>
      </c>
      <c r="G67" s="80">
        <v>260</v>
      </c>
      <c r="H67" s="71">
        <v>10</v>
      </c>
      <c r="I67" s="70">
        <f t="shared" si="16"/>
        <v>2600</v>
      </c>
      <c r="J67" s="80">
        <v>634.28</v>
      </c>
      <c r="K67" s="71">
        <v>25</v>
      </c>
      <c r="L67" s="70">
        <f t="shared" si="14"/>
        <v>15857</v>
      </c>
      <c r="M67" s="80"/>
      <c r="N67" s="71"/>
      <c r="O67" s="80"/>
      <c r="P67" s="80"/>
      <c r="Q67" s="71"/>
      <c r="R67" s="80"/>
      <c r="S67" s="70">
        <f t="shared" si="15"/>
        <v>29896.96</v>
      </c>
      <c r="T67" s="80">
        <v>29896.96</v>
      </c>
      <c r="U67" s="80"/>
    </row>
    <row r="68" s="1" customFormat="1" ht="24" customHeight="1" spans="1:21">
      <c r="A68" s="81"/>
      <c r="B68" s="81"/>
      <c r="C68" s="69" t="s">
        <v>74</v>
      </c>
      <c r="D68" s="80">
        <v>2499.12</v>
      </c>
      <c r="E68" s="71">
        <v>12</v>
      </c>
      <c r="F68" s="70">
        <f t="shared" si="13"/>
        <v>29989.44</v>
      </c>
      <c r="G68" s="80">
        <v>1200</v>
      </c>
      <c r="H68" s="71">
        <v>10</v>
      </c>
      <c r="I68" s="70">
        <f t="shared" si="16"/>
        <v>12000</v>
      </c>
      <c r="J68" s="80">
        <v>991.7</v>
      </c>
      <c r="K68" s="71">
        <v>25</v>
      </c>
      <c r="L68" s="70">
        <f t="shared" si="14"/>
        <v>24792.5</v>
      </c>
      <c r="M68" s="80"/>
      <c r="N68" s="71"/>
      <c r="O68" s="80"/>
      <c r="P68" s="80"/>
      <c r="Q68" s="71"/>
      <c r="R68" s="80"/>
      <c r="S68" s="70">
        <f t="shared" si="15"/>
        <v>66781.94</v>
      </c>
      <c r="T68" s="80">
        <v>66781.94</v>
      </c>
      <c r="U68" s="80"/>
    </row>
    <row r="69" s="1" customFormat="1" ht="24" customHeight="1" spans="1:21">
      <c r="A69" s="81"/>
      <c r="B69" s="81"/>
      <c r="C69" s="69" t="s">
        <v>75</v>
      </c>
      <c r="D69" s="80">
        <v>383.75</v>
      </c>
      <c r="E69" s="71">
        <v>12</v>
      </c>
      <c r="F69" s="70">
        <f t="shared" si="13"/>
        <v>4605</v>
      </c>
      <c r="G69" s="80">
        <v>383.75</v>
      </c>
      <c r="H69" s="71">
        <v>10</v>
      </c>
      <c r="I69" s="70">
        <f t="shared" si="16"/>
        <v>3837.5</v>
      </c>
      <c r="J69" s="80">
        <v>71.02</v>
      </c>
      <c r="K69" s="71">
        <v>25</v>
      </c>
      <c r="L69" s="70">
        <f t="shared" si="14"/>
        <v>1775.5</v>
      </c>
      <c r="M69" s="80"/>
      <c r="N69" s="71"/>
      <c r="O69" s="80"/>
      <c r="P69" s="80"/>
      <c r="Q69" s="71"/>
      <c r="R69" s="80"/>
      <c r="S69" s="70">
        <f t="shared" si="15"/>
        <v>10218</v>
      </c>
      <c r="T69" s="80">
        <v>10218</v>
      </c>
      <c r="U69" s="80"/>
    </row>
    <row r="70" s="1" customFormat="1" ht="24" customHeight="1" spans="1:21">
      <c r="A70" s="81"/>
      <c r="B70" s="81"/>
      <c r="C70" s="69" t="s">
        <v>76</v>
      </c>
      <c r="D70" s="80">
        <v>134.5</v>
      </c>
      <c r="E70" s="71">
        <v>12</v>
      </c>
      <c r="F70" s="70">
        <f t="shared" si="13"/>
        <v>1614</v>
      </c>
      <c r="G70" s="80">
        <v>925.2</v>
      </c>
      <c r="H70" s="71">
        <v>10</v>
      </c>
      <c r="I70" s="70">
        <f t="shared" si="16"/>
        <v>9252</v>
      </c>
      <c r="J70" s="80">
        <v>210.8</v>
      </c>
      <c r="K70" s="71">
        <v>25</v>
      </c>
      <c r="L70" s="70">
        <f t="shared" si="14"/>
        <v>5270</v>
      </c>
      <c r="M70" s="80"/>
      <c r="N70" s="71"/>
      <c r="O70" s="80"/>
      <c r="P70" s="80"/>
      <c r="Q70" s="71"/>
      <c r="R70" s="80"/>
      <c r="S70" s="70">
        <f t="shared" si="15"/>
        <v>16136</v>
      </c>
      <c r="T70" s="80">
        <v>16136</v>
      </c>
      <c r="U70" s="80"/>
    </row>
    <row r="71" s="1" customFormat="1" ht="24" customHeight="1" spans="1:21">
      <c r="A71" s="81"/>
      <c r="B71" s="81"/>
      <c r="C71" s="69" t="s">
        <v>77</v>
      </c>
      <c r="D71" s="80">
        <v>306.47</v>
      </c>
      <c r="E71" s="71">
        <v>12</v>
      </c>
      <c r="F71" s="70">
        <f t="shared" si="13"/>
        <v>3677.64</v>
      </c>
      <c r="G71" s="80">
        <v>306.47</v>
      </c>
      <c r="H71" s="71">
        <v>10</v>
      </c>
      <c r="I71" s="70">
        <f t="shared" si="16"/>
        <v>3064.7</v>
      </c>
      <c r="J71" s="80"/>
      <c r="K71" s="71"/>
      <c r="L71" s="70"/>
      <c r="M71" s="80"/>
      <c r="N71" s="71"/>
      <c r="O71" s="80"/>
      <c r="P71" s="80"/>
      <c r="Q71" s="71"/>
      <c r="R71" s="80"/>
      <c r="S71" s="70">
        <f t="shared" si="15"/>
        <v>6742.34</v>
      </c>
      <c r="T71" s="80">
        <v>6742.34</v>
      </c>
      <c r="U71" s="80"/>
    </row>
    <row r="72" s="1" customFormat="1" ht="24" customHeight="1" spans="1:21">
      <c r="A72" s="81"/>
      <c r="B72" s="81"/>
      <c r="C72" s="69" t="s">
        <v>78</v>
      </c>
      <c r="D72" s="80">
        <v>461.1</v>
      </c>
      <c r="E72" s="71">
        <v>12</v>
      </c>
      <c r="F72" s="70">
        <f t="shared" si="13"/>
        <v>5533.2</v>
      </c>
      <c r="G72" s="80">
        <v>461.1</v>
      </c>
      <c r="H72" s="71">
        <v>10</v>
      </c>
      <c r="I72" s="70">
        <f t="shared" si="16"/>
        <v>4611</v>
      </c>
      <c r="J72" s="80"/>
      <c r="K72" s="71"/>
      <c r="L72" s="70"/>
      <c r="M72" s="80"/>
      <c r="N72" s="71"/>
      <c r="O72" s="80"/>
      <c r="P72" s="80"/>
      <c r="Q72" s="71"/>
      <c r="R72" s="80"/>
      <c r="S72" s="70">
        <f t="shared" si="15"/>
        <v>10144.2</v>
      </c>
      <c r="T72" s="80">
        <v>10144.2</v>
      </c>
      <c r="U72" s="80"/>
    </row>
    <row r="73" s="1" customFormat="1" ht="24" customHeight="1" spans="1:21">
      <c r="A73" s="81"/>
      <c r="B73" s="81"/>
      <c r="C73" s="69" t="s">
        <v>79</v>
      </c>
      <c r="D73" s="80">
        <v>510.57</v>
      </c>
      <c r="E73" s="71">
        <v>12</v>
      </c>
      <c r="F73" s="70">
        <f t="shared" si="13"/>
        <v>6126.84</v>
      </c>
      <c r="G73" s="80">
        <v>510.57</v>
      </c>
      <c r="H73" s="71">
        <v>10</v>
      </c>
      <c r="I73" s="70">
        <f t="shared" si="16"/>
        <v>5105.7</v>
      </c>
      <c r="J73" s="80"/>
      <c r="K73" s="71"/>
      <c r="L73" s="70"/>
      <c r="M73" s="80"/>
      <c r="N73" s="71"/>
      <c r="O73" s="80"/>
      <c r="P73" s="80"/>
      <c r="Q73" s="71"/>
      <c r="R73" s="80"/>
      <c r="S73" s="70">
        <f t="shared" si="15"/>
        <v>11232.54</v>
      </c>
      <c r="T73" s="80">
        <v>11232.54</v>
      </c>
      <c r="U73" s="80"/>
    </row>
    <row r="74" s="1" customFormat="1" ht="24" customHeight="1" spans="1:21">
      <c r="A74" s="81"/>
      <c r="B74" s="81"/>
      <c r="C74" s="69" t="s">
        <v>80</v>
      </c>
      <c r="D74" s="80">
        <v>660.6</v>
      </c>
      <c r="E74" s="71">
        <v>12</v>
      </c>
      <c r="F74" s="70">
        <f t="shared" si="13"/>
        <v>7927.2</v>
      </c>
      <c r="G74" s="80">
        <v>660.6</v>
      </c>
      <c r="H74" s="71">
        <v>10</v>
      </c>
      <c r="I74" s="70">
        <f t="shared" si="16"/>
        <v>6606</v>
      </c>
      <c r="J74" s="80">
        <v>247.8</v>
      </c>
      <c r="K74" s="71">
        <v>25</v>
      </c>
      <c r="L74" s="70">
        <f t="shared" si="14"/>
        <v>6195</v>
      </c>
      <c r="M74" s="80"/>
      <c r="N74" s="71"/>
      <c r="O74" s="80"/>
      <c r="P74" s="80"/>
      <c r="Q74" s="71"/>
      <c r="R74" s="80"/>
      <c r="S74" s="70">
        <f t="shared" si="15"/>
        <v>20728.2</v>
      </c>
      <c r="T74" s="80">
        <v>20728.2</v>
      </c>
      <c r="U74" s="80"/>
    </row>
    <row r="75" s="1" customFormat="1" ht="24" customHeight="1" spans="1:21">
      <c r="A75" s="81"/>
      <c r="B75" s="81"/>
      <c r="C75" s="69" t="s">
        <v>81</v>
      </c>
      <c r="D75" s="80">
        <v>1455.3</v>
      </c>
      <c r="E75" s="71">
        <v>12</v>
      </c>
      <c r="F75" s="70">
        <f t="shared" si="13"/>
        <v>17463.6</v>
      </c>
      <c r="G75" s="80">
        <v>750</v>
      </c>
      <c r="H75" s="71">
        <v>10</v>
      </c>
      <c r="I75" s="70">
        <f t="shared" si="16"/>
        <v>7500</v>
      </c>
      <c r="J75" s="80">
        <v>411.2</v>
      </c>
      <c r="K75" s="71">
        <v>25</v>
      </c>
      <c r="L75" s="70">
        <f t="shared" si="14"/>
        <v>10280</v>
      </c>
      <c r="M75" s="80"/>
      <c r="N75" s="71"/>
      <c r="O75" s="80"/>
      <c r="P75" s="80"/>
      <c r="Q75" s="71"/>
      <c r="R75" s="80"/>
      <c r="S75" s="70">
        <f t="shared" si="15"/>
        <v>35243.6</v>
      </c>
      <c r="T75" s="80">
        <v>35243.6</v>
      </c>
      <c r="U75" s="80"/>
    </row>
    <row r="76" s="1" customFormat="1" ht="24" customHeight="1" spans="1:21">
      <c r="A76" s="81"/>
      <c r="B76" s="81"/>
      <c r="C76" s="74" t="s">
        <v>28</v>
      </c>
      <c r="D76" s="80">
        <f>SUM(D44:D75)</f>
        <v>35386.08</v>
      </c>
      <c r="E76" s="71">
        <v>12</v>
      </c>
      <c r="F76" s="70">
        <f t="shared" si="13"/>
        <v>424632.96</v>
      </c>
      <c r="G76" s="80">
        <f>SUM(G44:G75)</f>
        <v>11620.904</v>
      </c>
      <c r="H76" s="71">
        <v>10</v>
      </c>
      <c r="I76" s="70">
        <f t="shared" si="16"/>
        <v>116209.04</v>
      </c>
      <c r="J76" s="80">
        <v>22366.32</v>
      </c>
      <c r="K76" s="71">
        <v>25</v>
      </c>
      <c r="L76" s="70">
        <f t="shared" si="14"/>
        <v>559158</v>
      </c>
      <c r="M76" s="80"/>
      <c r="N76" s="71"/>
      <c r="O76" s="80"/>
      <c r="P76" s="80"/>
      <c r="Q76" s="71"/>
      <c r="R76" s="80"/>
      <c r="S76" s="70">
        <f t="shared" si="15"/>
        <v>1100000</v>
      </c>
      <c r="T76" s="80">
        <v>1100000</v>
      </c>
      <c r="U76" s="80"/>
    </row>
    <row r="77" s="1" customFormat="1" ht="24" customHeight="1" spans="1:21">
      <c r="A77" s="69">
        <v>9</v>
      </c>
      <c r="B77" s="69" t="s">
        <v>82</v>
      </c>
      <c r="C77" s="69" t="s">
        <v>83</v>
      </c>
      <c r="D77" s="80">
        <v>22420.71</v>
      </c>
      <c r="E77" s="71">
        <v>12</v>
      </c>
      <c r="F77" s="70">
        <f t="shared" si="13"/>
        <v>269048.52</v>
      </c>
      <c r="G77" s="80">
        <v>21251.23</v>
      </c>
      <c r="H77" s="71">
        <v>10</v>
      </c>
      <c r="I77" s="70">
        <f t="shared" si="16"/>
        <v>212512.3</v>
      </c>
      <c r="J77" s="80">
        <v>8655.47</v>
      </c>
      <c r="K77" s="71">
        <v>25</v>
      </c>
      <c r="L77" s="70">
        <f t="shared" si="14"/>
        <v>216386.75</v>
      </c>
      <c r="M77" s="80">
        <v>3123.78</v>
      </c>
      <c r="N77" s="71">
        <v>10</v>
      </c>
      <c r="O77" s="80">
        <f>M77*10</f>
        <v>31237.8</v>
      </c>
      <c r="P77" s="80">
        <v>3123.78</v>
      </c>
      <c r="Q77" s="71">
        <v>4</v>
      </c>
      <c r="R77" s="80">
        <f>P77*4</f>
        <v>12495.12</v>
      </c>
      <c r="S77" s="70">
        <f t="shared" si="15"/>
        <v>741680.49</v>
      </c>
      <c r="T77" s="80"/>
      <c r="U77" s="80"/>
    </row>
    <row r="78" s="1" customFormat="1" ht="24" customHeight="1" spans="1:21">
      <c r="A78" s="69"/>
      <c r="B78" s="69"/>
      <c r="C78" s="69"/>
      <c r="D78" s="80"/>
      <c r="E78" s="71"/>
      <c r="F78" s="70"/>
      <c r="G78" s="80"/>
      <c r="H78" s="71"/>
      <c r="I78" s="70"/>
      <c r="J78" s="80"/>
      <c r="K78" s="71"/>
      <c r="L78" s="70"/>
      <c r="M78" s="70">
        <v>866.32</v>
      </c>
      <c r="N78" s="71">
        <v>10</v>
      </c>
      <c r="O78" s="80">
        <f>M78*10</f>
        <v>8663.2</v>
      </c>
      <c r="P78" s="80"/>
      <c r="Q78" s="71"/>
      <c r="R78" s="80"/>
      <c r="S78" s="70">
        <f t="shared" si="15"/>
        <v>8663.2</v>
      </c>
      <c r="T78" s="80"/>
      <c r="U78" s="80" t="s">
        <v>84</v>
      </c>
    </row>
    <row r="79" s="1" customFormat="1" ht="24" customHeight="1" spans="1:21">
      <c r="A79" s="69"/>
      <c r="B79" s="69"/>
      <c r="C79" s="74" t="s">
        <v>28</v>
      </c>
      <c r="D79" s="80">
        <f t="shared" ref="D79:R79" si="17">SUM(D77:D78)</f>
        <v>22420.71</v>
      </c>
      <c r="E79" s="71">
        <f t="shared" si="17"/>
        <v>12</v>
      </c>
      <c r="F79" s="70">
        <f>D79*12</f>
        <v>269048.52</v>
      </c>
      <c r="G79" s="80">
        <f t="shared" si="17"/>
        <v>21251.23</v>
      </c>
      <c r="H79" s="71">
        <f t="shared" si="17"/>
        <v>10</v>
      </c>
      <c r="I79" s="70">
        <f>G79*10</f>
        <v>212512.3</v>
      </c>
      <c r="J79" s="80">
        <f t="shared" si="17"/>
        <v>8655.47</v>
      </c>
      <c r="K79" s="71">
        <f t="shared" si="17"/>
        <v>25</v>
      </c>
      <c r="L79" s="70">
        <f>J79*25</f>
        <v>216386.75</v>
      </c>
      <c r="M79" s="80">
        <f t="shared" si="17"/>
        <v>3990.1</v>
      </c>
      <c r="N79" s="71">
        <v>10</v>
      </c>
      <c r="O79" s="80">
        <f>M79*10</f>
        <v>39901</v>
      </c>
      <c r="P79" s="80">
        <f t="shared" si="17"/>
        <v>3123.78</v>
      </c>
      <c r="Q79" s="71">
        <v>4</v>
      </c>
      <c r="R79" s="80">
        <f>P79*4</f>
        <v>12495.12</v>
      </c>
      <c r="S79" s="70">
        <f t="shared" si="15"/>
        <v>750343.69</v>
      </c>
      <c r="T79" s="80">
        <v>750000</v>
      </c>
      <c r="U79" s="80"/>
    </row>
    <row r="80" s="1" customFormat="1" ht="60" customHeight="1" spans="1:21">
      <c r="A80" s="2" t="s">
        <v>85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="1" customFormat="1" ht="25" customHeight="1" spans="1:21">
      <c r="A81" s="62" t="s">
        <v>2</v>
      </c>
      <c r="B81" s="62"/>
      <c r="C81" s="62"/>
      <c r="D81" s="62"/>
      <c r="E81" s="62"/>
      <c r="F81" s="62"/>
      <c r="G81" s="62"/>
      <c r="H81" s="62"/>
      <c r="I81" s="62"/>
      <c r="J81" s="62"/>
      <c r="K81" s="92"/>
      <c r="L81" s="62"/>
      <c r="M81" s="62"/>
      <c r="N81" s="92"/>
      <c r="O81" s="62"/>
      <c r="P81" s="62"/>
      <c r="Q81" s="92"/>
      <c r="R81" s="62"/>
      <c r="S81" s="62"/>
      <c r="T81" s="62"/>
      <c r="U81" s="62"/>
    </row>
    <row r="82" s="1" customFormat="1" ht="25" customHeight="1" spans="1:21">
      <c r="A82" s="63" t="s">
        <v>3</v>
      </c>
      <c r="B82" s="64" t="s">
        <v>4</v>
      </c>
      <c r="C82" s="64" t="s">
        <v>5</v>
      </c>
      <c r="D82" s="65" t="s">
        <v>6</v>
      </c>
      <c r="E82" s="65"/>
      <c r="F82" s="65"/>
      <c r="G82" s="65"/>
      <c r="H82" s="65"/>
      <c r="I82" s="65"/>
      <c r="J82" s="65"/>
      <c r="K82" s="93"/>
      <c r="L82" s="65"/>
      <c r="M82" s="65"/>
      <c r="N82" s="93"/>
      <c r="O82" s="65"/>
      <c r="P82" s="65"/>
      <c r="Q82" s="93"/>
      <c r="R82" s="98"/>
      <c r="S82" s="64" t="s">
        <v>7</v>
      </c>
      <c r="T82" s="99" t="s">
        <v>8</v>
      </c>
      <c r="U82" s="63" t="s">
        <v>9</v>
      </c>
    </row>
    <row r="83" s="1" customFormat="1" ht="25" customHeight="1" spans="1:21">
      <c r="A83" s="63"/>
      <c r="B83" s="64"/>
      <c r="C83" s="66"/>
      <c r="D83" s="64" t="s">
        <v>10</v>
      </c>
      <c r="E83" s="64"/>
      <c r="F83" s="64"/>
      <c r="G83" s="64" t="s">
        <v>11</v>
      </c>
      <c r="H83" s="64"/>
      <c r="I83" s="64"/>
      <c r="J83" s="66" t="s">
        <v>12</v>
      </c>
      <c r="K83" s="94"/>
      <c r="L83" s="66"/>
      <c r="M83" s="66" t="s">
        <v>13</v>
      </c>
      <c r="N83" s="94"/>
      <c r="O83" s="66"/>
      <c r="P83" s="66" t="s">
        <v>14</v>
      </c>
      <c r="Q83" s="94"/>
      <c r="R83" s="66"/>
      <c r="S83" s="66"/>
      <c r="T83" s="100"/>
      <c r="U83" s="69"/>
    </row>
    <row r="84" s="1" customFormat="1" ht="39" customHeight="1" spans="1:21">
      <c r="A84" s="63"/>
      <c r="B84" s="64"/>
      <c r="C84" s="66"/>
      <c r="D84" s="66" t="s">
        <v>15</v>
      </c>
      <c r="E84" s="64" t="s">
        <v>16</v>
      </c>
      <c r="F84" s="66" t="s">
        <v>17</v>
      </c>
      <c r="G84" s="66" t="s">
        <v>15</v>
      </c>
      <c r="H84" s="64" t="s">
        <v>16</v>
      </c>
      <c r="I84" s="66" t="s">
        <v>17</v>
      </c>
      <c r="J84" s="66" t="s">
        <v>15</v>
      </c>
      <c r="K84" s="95" t="s">
        <v>16</v>
      </c>
      <c r="L84" s="66" t="s">
        <v>17</v>
      </c>
      <c r="M84" s="66" t="s">
        <v>15</v>
      </c>
      <c r="N84" s="95" t="s">
        <v>16</v>
      </c>
      <c r="O84" s="66" t="s">
        <v>17</v>
      </c>
      <c r="P84" s="66" t="s">
        <v>15</v>
      </c>
      <c r="Q84" s="95" t="s">
        <v>16</v>
      </c>
      <c r="R84" s="66" t="s">
        <v>17</v>
      </c>
      <c r="S84" s="66"/>
      <c r="T84" s="101"/>
      <c r="U84" s="69"/>
    </row>
    <row r="85" s="1" customFormat="1" ht="25" customHeight="1" spans="1:21">
      <c r="A85" s="78">
        <v>10</v>
      </c>
      <c r="B85" s="81" t="s">
        <v>86</v>
      </c>
      <c r="C85" s="74" t="s">
        <v>87</v>
      </c>
      <c r="D85" s="80">
        <v>14085.46</v>
      </c>
      <c r="E85" s="71">
        <v>12</v>
      </c>
      <c r="F85" s="70">
        <f>D85*12</f>
        <v>169025.52</v>
      </c>
      <c r="G85" s="80">
        <v>14085.46</v>
      </c>
      <c r="H85" s="71">
        <v>10</v>
      </c>
      <c r="I85" s="70">
        <f>G85*10</f>
        <v>140854.6</v>
      </c>
      <c r="J85" s="80">
        <v>12343.52</v>
      </c>
      <c r="K85" s="71">
        <v>25</v>
      </c>
      <c r="L85" s="70">
        <f>J85*25</f>
        <v>308588</v>
      </c>
      <c r="M85" s="80"/>
      <c r="N85" s="71"/>
      <c r="O85" s="80"/>
      <c r="P85" s="80"/>
      <c r="Q85" s="71"/>
      <c r="R85" s="80"/>
      <c r="S85" s="70">
        <f>F85+I85+L85+O85+R85</f>
        <v>618468.12</v>
      </c>
      <c r="T85" s="80">
        <f>S85*0.980084077</f>
        <v>606150.756544125</v>
      </c>
      <c r="U85" s="97"/>
    </row>
    <row r="86" s="1" customFormat="1" ht="25" customHeight="1" spans="1:21">
      <c r="A86" s="81"/>
      <c r="B86" s="81"/>
      <c r="C86" s="105" t="s">
        <v>88</v>
      </c>
      <c r="D86" s="80">
        <v>1386.1</v>
      </c>
      <c r="E86" s="71">
        <v>12</v>
      </c>
      <c r="F86" s="70">
        <f>D86*12</f>
        <v>16633.2</v>
      </c>
      <c r="G86" s="80">
        <v>1386.1</v>
      </c>
      <c r="H86" s="71">
        <v>10</v>
      </c>
      <c r="I86" s="70">
        <f>G86*10</f>
        <v>13861</v>
      </c>
      <c r="J86" s="80">
        <v>1386.1</v>
      </c>
      <c r="K86" s="71">
        <v>25</v>
      </c>
      <c r="L86" s="70">
        <f>J86*25</f>
        <v>34652.5</v>
      </c>
      <c r="M86" s="80"/>
      <c r="N86" s="71"/>
      <c r="O86" s="80"/>
      <c r="P86" s="80"/>
      <c r="Q86" s="71"/>
      <c r="R86" s="80"/>
      <c r="S86" s="70">
        <f>F86+I86+L86+O86+R86</f>
        <v>65146.7</v>
      </c>
      <c r="T86" s="80">
        <f>S86*0.980084077</f>
        <v>63849.2433390959</v>
      </c>
      <c r="U86" s="97"/>
    </row>
    <row r="87" s="1" customFormat="1" ht="25" customHeight="1" spans="1:21">
      <c r="A87" s="74"/>
      <c r="B87" s="74"/>
      <c r="C87" s="74" t="s">
        <v>28</v>
      </c>
      <c r="D87" s="80">
        <f>SUM(D85:D86)</f>
        <v>15471.56</v>
      </c>
      <c r="E87" s="71">
        <v>12</v>
      </c>
      <c r="F87" s="70">
        <f>D87*12</f>
        <v>185658.72</v>
      </c>
      <c r="G87" s="80">
        <f>SUM(G85:G86)</f>
        <v>15471.56</v>
      </c>
      <c r="H87" s="71">
        <v>10</v>
      </c>
      <c r="I87" s="70">
        <f>G87*10</f>
        <v>154715.6</v>
      </c>
      <c r="J87" s="80">
        <f>SUM(J85:J86)</f>
        <v>13729.62</v>
      </c>
      <c r="K87" s="71">
        <v>25</v>
      </c>
      <c r="L87" s="70">
        <f>J87*25</f>
        <v>343240.5</v>
      </c>
      <c r="M87" s="80"/>
      <c r="N87" s="71"/>
      <c r="O87" s="80"/>
      <c r="P87" s="80"/>
      <c r="Q87" s="71"/>
      <c r="R87" s="80"/>
      <c r="S87" s="70">
        <f>F87+I87+L87+O87+R87</f>
        <v>683614.82</v>
      </c>
      <c r="T87" s="80">
        <f>S87*0.980084077</f>
        <v>669999.999883221</v>
      </c>
      <c r="U87" s="97"/>
    </row>
    <row r="88" s="1" customFormat="1" ht="25" customHeight="1" spans="1:21">
      <c r="A88" s="69">
        <v>11</v>
      </c>
      <c r="B88" s="74" t="s">
        <v>89</v>
      </c>
      <c r="C88" s="105" t="s">
        <v>20</v>
      </c>
      <c r="D88" s="80">
        <v>867.2</v>
      </c>
      <c r="E88" s="71">
        <v>12</v>
      </c>
      <c r="F88" s="70">
        <f>D88*12</f>
        <v>10406.4</v>
      </c>
      <c r="G88" s="80"/>
      <c r="H88" s="71"/>
      <c r="I88" s="70"/>
      <c r="J88" s="80">
        <v>1530.29</v>
      </c>
      <c r="K88" s="71">
        <v>25</v>
      </c>
      <c r="L88" s="70">
        <f>J88*25</f>
        <v>38257.25</v>
      </c>
      <c r="M88" s="80">
        <v>149.22</v>
      </c>
      <c r="N88" s="71">
        <v>10</v>
      </c>
      <c r="O88" s="80">
        <f>M88*10</f>
        <v>1492.2</v>
      </c>
      <c r="P88" s="80">
        <v>149.22</v>
      </c>
      <c r="Q88" s="71">
        <v>4</v>
      </c>
      <c r="R88" s="80">
        <f>P88*4</f>
        <v>596.88</v>
      </c>
      <c r="S88" s="70">
        <v>50752.73</v>
      </c>
      <c r="T88" s="80">
        <v>50000.0000204964</v>
      </c>
      <c r="U88" s="97"/>
    </row>
    <row r="89" s="1" customFormat="1" ht="25" customHeight="1" spans="1:21">
      <c r="A89" s="81">
        <v>12</v>
      </c>
      <c r="B89" s="69" t="s">
        <v>90</v>
      </c>
      <c r="C89" s="106" t="s">
        <v>91</v>
      </c>
      <c r="D89" s="80">
        <v>929.7</v>
      </c>
      <c r="E89" s="71">
        <v>12</v>
      </c>
      <c r="F89" s="70">
        <f t="shared" ref="F89:F104" si="18">D89*12</f>
        <v>11156.4</v>
      </c>
      <c r="G89" s="80">
        <v>929.7</v>
      </c>
      <c r="H89" s="71">
        <v>10</v>
      </c>
      <c r="I89" s="70">
        <f t="shared" ref="I89:I104" si="19">G89*10</f>
        <v>9297</v>
      </c>
      <c r="J89" s="80"/>
      <c r="K89" s="71"/>
      <c r="L89" s="70"/>
      <c r="M89" s="80"/>
      <c r="N89" s="71"/>
      <c r="O89" s="80"/>
      <c r="P89" s="80"/>
      <c r="Q89" s="71"/>
      <c r="R89" s="80"/>
      <c r="S89" s="70">
        <f t="shared" ref="S89:S104" si="20">F89+I89+L89+O89+R89</f>
        <v>20453.4</v>
      </c>
      <c r="T89" s="70">
        <v>20453.4</v>
      </c>
      <c r="U89" s="80"/>
    </row>
    <row r="90" s="1" customFormat="1" ht="25" customHeight="1" spans="1:21">
      <c r="A90" s="81"/>
      <c r="B90" s="69"/>
      <c r="C90" s="106" t="s">
        <v>92</v>
      </c>
      <c r="D90" s="80">
        <v>306.99</v>
      </c>
      <c r="E90" s="71">
        <v>12</v>
      </c>
      <c r="F90" s="70">
        <f t="shared" si="18"/>
        <v>3683.88</v>
      </c>
      <c r="G90" s="80">
        <v>306.99</v>
      </c>
      <c r="H90" s="71">
        <v>10</v>
      </c>
      <c r="I90" s="70">
        <f t="shared" si="19"/>
        <v>3069.9</v>
      </c>
      <c r="J90" s="80"/>
      <c r="K90" s="71"/>
      <c r="L90" s="70"/>
      <c r="M90" s="80"/>
      <c r="N90" s="71"/>
      <c r="O90" s="80"/>
      <c r="P90" s="80"/>
      <c r="Q90" s="71"/>
      <c r="R90" s="80"/>
      <c r="S90" s="70">
        <f t="shared" si="20"/>
        <v>6753.78</v>
      </c>
      <c r="T90" s="70">
        <v>6753.78</v>
      </c>
      <c r="U90" s="80"/>
    </row>
    <row r="91" s="1" customFormat="1" ht="25" customHeight="1" spans="1:21">
      <c r="A91" s="81"/>
      <c r="B91" s="69"/>
      <c r="C91" s="106" t="s">
        <v>93</v>
      </c>
      <c r="D91" s="80">
        <v>463.31</v>
      </c>
      <c r="E91" s="71">
        <v>12</v>
      </c>
      <c r="F91" s="70">
        <f t="shared" si="18"/>
        <v>5559.72</v>
      </c>
      <c r="G91" s="80">
        <v>463.31</v>
      </c>
      <c r="H91" s="71">
        <v>10</v>
      </c>
      <c r="I91" s="70">
        <f t="shared" si="19"/>
        <v>4633.1</v>
      </c>
      <c r="J91" s="80"/>
      <c r="K91" s="71"/>
      <c r="L91" s="70"/>
      <c r="M91" s="80"/>
      <c r="N91" s="71"/>
      <c r="O91" s="80"/>
      <c r="P91" s="80"/>
      <c r="Q91" s="71"/>
      <c r="R91" s="80"/>
      <c r="S91" s="70">
        <f t="shared" si="20"/>
        <v>10192.82</v>
      </c>
      <c r="T91" s="70">
        <v>10192.82</v>
      </c>
      <c r="U91" s="80"/>
    </row>
    <row r="92" s="1" customFormat="1" ht="25" customHeight="1" spans="1:21">
      <c r="A92" s="81"/>
      <c r="B92" s="69"/>
      <c r="C92" s="106" t="s">
        <v>94</v>
      </c>
      <c r="D92" s="80">
        <v>750</v>
      </c>
      <c r="E92" s="71">
        <v>12</v>
      </c>
      <c r="F92" s="70">
        <f t="shared" si="18"/>
        <v>9000</v>
      </c>
      <c r="G92" s="80">
        <v>758</v>
      </c>
      <c r="H92" s="71">
        <v>10</v>
      </c>
      <c r="I92" s="70">
        <f t="shared" si="19"/>
        <v>7580</v>
      </c>
      <c r="J92" s="80"/>
      <c r="K92" s="71"/>
      <c r="L92" s="70"/>
      <c r="M92" s="80"/>
      <c r="N92" s="71"/>
      <c r="O92" s="80"/>
      <c r="P92" s="80"/>
      <c r="Q92" s="71"/>
      <c r="R92" s="80"/>
      <c r="S92" s="70">
        <f t="shared" si="20"/>
        <v>16580</v>
      </c>
      <c r="T92" s="70">
        <v>16580</v>
      </c>
      <c r="U92" s="80"/>
    </row>
    <row r="93" s="1" customFormat="1" ht="25" customHeight="1" spans="1:21">
      <c r="A93" s="81"/>
      <c r="B93" s="69"/>
      <c r="C93" s="106" t="s">
        <v>95</v>
      </c>
      <c r="D93" s="80">
        <v>424.56</v>
      </c>
      <c r="E93" s="71">
        <v>12</v>
      </c>
      <c r="F93" s="70">
        <f t="shared" si="18"/>
        <v>5094.72</v>
      </c>
      <c r="G93" s="80">
        <v>424.56</v>
      </c>
      <c r="H93" s="71">
        <v>10</v>
      </c>
      <c r="I93" s="70">
        <f t="shared" si="19"/>
        <v>4245.6</v>
      </c>
      <c r="J93" s="80">
        <v>424.56</v>
      </c>
      <c r="K93" s="71">
        <v>25</v>
      </c>
      <c r="L93" s="70">
        <f>J93*25</f>
        <v>10614</v>
      </c>
      <c r="M93" s="80">
        <v>424.56</v>
      </c>
      <c r="N93" s="71">
        <v>10</v>
      </c>
      <c r="O93" s="80">
        <f>M93*10</f>
        <v>4245.6</v>
      </c>
      <c r="P93" s="80"/>
      <c r="Q93" s="71"/>
      <c r="R93" s="80"/>
      <c r="S93" s="70">
        <f t="shared" si="20"/>
        <v>24199.92</v>
      </c>
      <c r="T93" s="70">
        <v>24199.92</v>
      </c>
      <c r="U93" s="80"/>
    </row>
    <row r="94" s="1" customFormat="1" ht="25" customHeight="1" spans="1:21">
      <c r="A94" s="81"/>
      <c r="B94" s="69"/>
      <c r="C94" s="106" t="s">
        <v>96</v>
      </c>
      <c r="D94" s="80">
        <v>1662</v>
      </c>
      <c r="E94" s="71">
        <v>12</v>
      </c>
      <c r="F94" s="70">
        <f t="shared" si="18"/>
        <v>19944</v>
      </c>
      <c r="G94" s="80">
        <v>1662</v>
      </c>
      <c r="H94" s="71">
        <v>10</v>
      </c>
      <c r="I94" s="70">
        <f t="shared" si="19"/>
        <v>16620</v>
      </c>
      <c r="J94" s="80"/>
      <c r="K94" s="71"/>
      <c r="L94" s="70"/>
      <c r="M94" s="80"/>
      <c r="N94" s="71"/>
      <c r="O94" s="80"/>
      <c r="P94" s="80"/>
      <c r="Q94" s="71"/>
      <c r="R94" s="80"/>
      <c r="S94" s="70">
        <f t="shared" si="20"/>
        <v>36564</v>
      </c>
      <c r="T94" s="70">
        <v>36564</v>
      </c>
      <c r="U94" s="80"/>
    </row>
    <row r="95" s="1" customFormat="1" ht="25" customHeight="1" spans="1:21">
      <c r="A95" s="81"/>
      <c r="B95" s="69"/>
      <c r="C95" s="106" t="s">
        <v>97</v>
      </c>
      <c r="D95" s="80">
        <v>600</v>
      </c>
      <c r="E95" s="71">
        <v>12</v>
      </c>
      <c r="F95" s="70">
        <f t="shared" si="18"/>
        <v>7200</v>
      </c>
      <c r="G95" s="80">
        <v>600</v>
      </c>
      <c r="H95" s="71">
        <v>10</v>
      </c>
      <c r="I95" s="70">
        <f t="shared" si="19"/>
        <v>6000</v>
      </c>
      <c r="J95" s="80"/>
      <c r="K95" s="71"/>
      <c r="L95" s="70"/>
      <c r="M95" s="80"/>
      <c r="N95" s="71"/>
      <c r="O95" s="80"/>
      <c r="P95" s="80"/>
      <c r="Q95" s="71"/>
      <c r="R95" s="80"/>
      <c r="S95" s="70">
        <f t="shared" si="20"/>
        <v>13200</v>
      </c>
      <c r="T95" s="70">
        <v>13200</v>
      </c>
      <c r="U95" s="80"/>
    </row>
    <row r="96" s="1" customFormat="1" ht="25" customHeight="1" spans="1:21">
      <c r="A96" s="81"/>
      <c r="B96" s="69"/>
      <c r="C96" s="106" t="s">
        <v>98</v>
      </c>
      <c r="D96" s="80">
        <v>1389.773</v>
      </c>
      <c r="E96" s="71">
        <v>12</v>
      </c>
      <c r="F96" s="70">
        <f t="shared" si="18"/>
        <v>16677.276</v>
      </c>
      <c r="G96" s="80">
        <v>1389.773</v>
      </c>
      <c r="H96" s="71">
        <v>10</v>
      </c>
      <c r="I96" s="70">
        <f t="shared" si="19"/>
        <v>13897.73</v>
      </c>
      <c r="J96" s="80"/>
      <c r="K96" s="71"/>
      <c r="L96" s="70"/>
      <c r="M96" s="80"/>
      <c r="N96" s="71"/>
      <c r="O96" s="80"/>
      <c r="P96" s="80"/>
      <c r="Q96" s="71"/>
      <c r="R96" s="80"/>
      <c r="S96" s="70">
        <f t="shared" si="20"/>
        <v>30575.006</v>
      </c>
      <c r="T96" s="70">
        <v>30575.006</v>
      </c>
      <c r="U96" s="80"/>
    </row>
    <row r="97" s="1" customFormat="1" ht="25" customHeight="1" spans="1:21">
      <c r="A97" s="81"/>
      <c r="B97" s="69"/>
      <c r="C97" s="106" t="s">
        <v>99</v>
      </c>
      <c r="D97" s="80"/>
      <c r="E97" s="71"/>
      <c r="F97" s="70"/>
      <c r="G97" s="80">
        <v>1513.111</v>
      </c>
      <c r="H97" s="71">
        <v>10</v>
      </c>
      <c r="I97" s="70">
        <f t="shared" si="19"/>
        <v>15131.11</v>
      </c>
      <c r="J97" s="80"/>
      <c r="K97" s="71"/>
      <c r="L97" s="70"/>
      <c r="M97" s="80"/>
      <c r="N97" s="71"/>
      <c r="O97" s="80"/>
      <c r="P97" s="80"/>
      <c r="Q97" s="71"/>
      <c r="R97" s="80"/>
      <c r="S97" s="70">
        <f t="shared" si="20"/>
        <v>15131.11</v>
      </c>
      <c r="T97" s="70">
        <v>15131.11</v>
      </c>
      <c r="U97" s="80"/>
    </row>
    <row r="98" s="1" customFormat="1" ht="25" customHeight="1" spans="1:21">
      <c r="A98" s="81"/>
      <c r="B98" s="69"/>
      <c r="C98" s="107" t="s">
        <v>100</v>
      </c>
      <c r="D98" s="80">
        <v>691.82</v>
      </c>
      <c r="E98" s="71">
        <v>12</v>
      </c>
      <c r="F98" s="70">
        <f t="shared" si="18"/>
        <v>8301.84</v>
      </c>
      <c r="G98" s="80">
        <v>691.82</v>
      </c>
      <c r="H98" s="71">
        <v>10</v>
      </c>
      <c r="I98" s="70">
        <f t="shared" si="19"/>
        <v>6918.2</v>
      </c>
      <c r="J98" s="80"/>
      <c r="K98" s="71"/>
      <c r="L98" s="70"/>
      <c r="M98" s="80"/>
      <c r="N98" s="71"/>
      <c r="O98" s="80"/>
      <c r="P98" s="80"/>
      <c r="Q98" s="71"/>
      <c r="R98" s="80"/>
      <c r="S98" s="70">
        <f t="shared" si="20"/>
        <v>15220.04</v>
      </c>
      <c r="T98" s="70">
        <v>15220.04</v>
      </c>
      <c r="U98" s="80"/>
    </row>
    <row r="99" s="1" customFormat="1" ht="25" customHeight="1" spans="1:21">
      <c r="A99" s="81"/>
      <c r="B99" s="69"/>
      <c r="C99" s="106" t="s">
        <v>101</v>
      </c>
      <c r="D99" s="80">
        <v>950</v>
      </c>
      <c r="E99" s="71">
        <v>12</v>
      </c>
      <c r="F99" s="70">
        <f t="shared" si="18"/>
        <v>11400</v>
      </c>
      <c r="G99" s="80">
        <v>950</v>
      </c>
      <c r="H99" s="71">
        <v>10</v>
      </c>
      <c r="I99" s="70">
        <f t="shared" si="19"/>
        <v>9500</v>
      </c>
      <c r="J99" s="80"/>
      <c r="K99" s="71"/>
      <c r="L99" s="70"/>
      <c r="M99" s="80"/>
      <c r="N99" s="71"/>
      <c r="O99" s="80"/>
      <c r="P99" s="80"/>
      <c r="Q99" s="71"/>
      <c r="R99" s="80"/>
      <c r="S99" s="70">
        <f t="shared" si="20"/>
        <v>20900</v>
      </c>
      <c r="T99" s="70">
        <v>20900</v>
      </c>
      <c r="U99" s="80"/>
    </row>
    <row r="100" s="1" customFormat="1" ht="25" customHeight="1" spans="1:21">
      <c r="A100" s="81"/>
      <c r="B100" s="69"/>
      <c r="C100" s="106" t="s">
        <v>102</v>
      </c>
      <c r="D100" s="80">
        <v>414.47</v>
      </c>
      <c r="E100" s="71">
        <v>12</v>
      </c>
      <c r="F100" s="70">
        <f t="shared" si="18"/>
        <v>4973.64</v>
      </c>
      <c r="G100" s="80">
        <v>414.47</v>
      </c>
      <c r="H100" s="71">
        <v>10</v>
      </c>
      <c r="I100" s="70">
        <f t="shared" si="19"/>
        <v>4144.7</v>
      </c>
      <c r="J100" s="80"/>
      <c r="K100" s="71"/>
      <c r="L100" s="70"/>
      <c r="M100" s="80"/>
      <c r="N100" s="71"/>
      <c r="O100" s="80"/>
      <c r="P100" s="80"/>
      <c r="Q100" s="71"/>
      <c r="R100" s="80"/>
      <c r="S100" s="70">
        <f t="shared" si="20"/>
        <v>9118.34</v>
      </c>
      <c r="T100" s="70">
        <v>9118.34</v>
      </c>
      <c r="U100" s="80"/>
    </row>
    <row r="101" s="1" customFormat="1" ht="25" customHeight="1" spans="1:21">
      <c r="A101" s="81"/>
      <c r="B101" s="69"/>
      <c r="C101" s="106" t="s">
        <v>103</v>
      </c>
      <c r="D101" s="80">
        <v>764.39</v>
      </c>
      <c r="E101" s="71">
        <v>12</v>
      </c>
      <c r="F101" s="70">
        <f t="shared" si="18"/>
        <v>9172.68</v>
      </c>
      <c r="G101" s="80">
        <v>753.89</v>
      </c>
      <c r="H101" s="71">
        <v>10</v>
      </c>
      <c r="I101" s="70">
        <f t="shared" si="19"/>
        <v>7538.9</v>
      </c>
      <c r="J101" s="80"/>
      <c r="K101" s="71"/>
      <c r="L101" s="70"/>
      <c r="M101" s="80"/>
      <c r="N101" s="71"/>
      <c r="O101" s="80"/>
      <c r="P101" s="80"/>
      <c r="Q101" s="71"/>
      <c r="R101" s="80"/>
      <c r="S101" s="70">
        <f t="shared" si="20"/>
        <v>16711.58</v>
      </c>
      <c r="T101" s="70">
        <v>16711.58</v>
      </c>
      <c r="U101" s="80"/>
    </row>
    <row r="102" s="1" customFormat="1" ht="25" customHeight="1" spans="1:21">
      <c r="A102" s="81"/>
      <c r="B102" s="69"/>
      <c r="C102" s="106" t="s">
        <v>104</v>
      </c>
      <c r="D102" s="80">
        <v>400</v>
      </c>
      <c r="E102" s="71">
        <v>12</v>
      </c>
      <c r="F102" s="70">
        <f t="shared" si="18"/>
        <v>4800</v>
      </c>
      <c r="G102" s="80">
        <v>560</v>
      </c>
      <c r="H102" s="71">
        <v>10</v>
      </c>
      <c r="I102" s="70">
        <f t="shared" si="19"/>
        <v>5600</v>
      </c>
      <c r="J102" s="80">
        <v>160</v>
      </c>
      <c r="K102" s="71">
        <v>25</v>
      </c>
      <c r="L102" s="70">
        <f>J102*25</f>
        <v>4000</v>
      </c>
      <c r="M102" s="80"/>
      <c r="N102" s="71"/>
      <c r="O102" s="80"/>
      <c r="P102" s="80"/>
      <c r="Q102" s="71"/>
      <c r="R102" s="80"/>
      <c r="S102" s="70">
        <f t="shared" si="20"/>
        <v>14400</v>
      </c>
      <c r="T102" s="70">
        <v>14400</v>
      </c>
      <c r="U102" s="80"/>
    </row>
    <row r="103" s="1" customFormat="1" ht="25" customHeight="1" spans="1:21">
      <c r="A103" s="74"/>
      <c r="B103" s="69"/>
      <c r="C103" s="106" t="s">
        <v>28</v>
      </c>
      <c r="D103" s="80">
        <f>SUM(D89:D102)</f>
        <v>9747.013</v>
      </c>
      <c r="E103" s="71">
        <v>12</v>
      </c>
      <c r="F103" s="70">
        <f t="shared" si="18"/>
        <v>116964.156</v>
      </c>
      <c r="G103" s="80">
        <f>SUM(G89:G102)</f>
        <v>11417.624</v>
      </c>
      <c r="H103" s="71">
        <v>10</v>
      </c>
      <c r="I103" s="70">
        <f t="shared" si="19"/>
        <v>114176.24</v>
      </c>
      <c r="J103" s="80">
        <f t="shared" ref="I103:M103" si="21">SUM(J89:J102)</f>
        <v>584.56</v>
      </c>
      <c r="K103" s="71">
        <v>25</v>
      </c>
      <c r="L103" s="70">
        <f>J103*25</f>
        <v>14614</v>
      </c>
      <c r="M103" s="80">
        <f t="shared" si="21"/>
        <v>424.56</v>
      </c>
      <c r="N103" s="71">
        <v>10</v>
      </c>
      <c r="O103" s="80">
        <f>M103*10</f>
        <v>4245.6</v>
      </c>
      <c r="P103" s="80"/>
      <c r="Q103" s="71"/>
      <c r="R103" s="80"/>
      <c r="S103" s="70">
        <f t="shared" si="20"/>
        <v>249999.996</v>
      </c>
      <c r="T103" s="80">
        <v>250000</v>
      </c>
      <c r="U103" s="80"/>
    </row>
    <row r="104" s="1" customFormat="1" ht="25" customHeight="1" spans="1:21">
      <c r="A104" s="69" t="s">
        <v>105</v>
      </c>
      <c r="B104" s="69"/>
      <c r="C104" s="69"/>
      <c r="D104" s="80">
        <f>D103+D87+D79+D76+D43+D37+D36+D26+D25+D16+D88+D19</f>
        <v>144934.968</v>
      </c>
      <c r="E104" s="83">
        <v>12</v>
      </c>
      <c r="F104" s="80">
        <f>F103+F87+F79+F76+F43+F37+F36+F26+F25+F16+F88+F19</f>
        <v>1739219.616</v>
      </c>
      <c r="G104" s="80">
        <f>G103+G87+G79+G76+G43+G37+G36+G26+G25+G16+G88+G19</f>
        <v>117971.748</v>
      </c>
      <c r="H104" s="71">
        <v>10</v>
      </c>
      <c r="I104" s="70">
        <f t="shared" si="19"/>
        <v>1179717.48</v>
      </c>
      <c r="J104" s="80">
        <f>J103+J87+J79+J76+J43+J37+J36+J26+J25+J16+J88+J19</f>
        <v>73644.72</v>
      </c>
      <c r="K104" s="71">
        <v>25</v>
      </c>
      <c r="L104" s="70">
        <f>J104*25</f>
        <v>1841118</v>
      </c>
      <c r="M104" s="80">
        <f>M103+M87+M79+M76+M43+M37+M36+M26+M25+M16+M88+M19</f>
        <v>35902.27</v>
      </c>
      <c r="N104" s="83">
        <v>10</v>
      </c>
      <c r="O104" s="80">
        <f>M104*10</f>
        <v>359022.7</v>
      </c>
      <c r="P104" s="80">
        <f>P103+P87+P79+P76+P43+P37+P36+P26+P25+P16+P88+P19</f>
        <v>34434.93</v>
      </c>
      <c r="Q104" s="83">
        <v>4</v>
      </c>
      <c r="R104" s="80">
        <f>P104*4</f>
        <v>137739.72</v>
      </c>
      <c r="S104" s="80">
        <f>S103+S87+S79+S76+S43+S37+S36+S26+S25+S16+S88+S19</f>
        <v>5256817.516</v>
      </c>
      <c r="T104" s="80">
        <f>T103+T87+T79+T76+T43+T37+T36+T26+T25+T16+T88+T19</f>
        <v>5177213.30991349</v>
      </c>
      <c r="U104" s="109"/>
    </row>
    <row r="124" s="1" customFormat="1" spans="6:17">
      <c r="F124" s="108"/>
      <c r="K124" s="60"/>
      <c r="N124" s="60"/>
      <c r="Q124" s="60"/>
    </row>
    <row r="125" s="1" customFormat="1" spans="6:17">
      <c r="F125" s="108"/>
      <c r="K125" s="60"/>
      <c r="N125" s="60"/>
      <c r="Q125" s="60"/>
    </row>
    <row r="126" s="1" customFormat="1" spans="6:17">
      <c r="F126" s="108"/>
      <c r="K126" s="60"/>
      <c r="N126" s="60"/>
      <c r="Q126" s="60"/>
    </row>
    <row r="127" s="1" customFormat="1" spans="6:17">
      <c r="F127" s="108"/>
      <c r="K127" s="60"/>
      <c r="N127" s="60"/>
      <c r="Q127" s="60"/>
    </row>
    <row r="128" s="1" customFormat="1" spans="6:17">
      <c r="F128" s="108"/>
      <c r="K128" s="60"/>
      <c r="N128" s="60"/>
      <c r="Q128" s="60"/>
    </row>
  </sheetData>
  <mergeCells count="79">
    <mergeCell ref="A1:C1"/>
    <mergeCell ref="A2:U2"/>
    <mergeCell ref="A3:U3"/>
    <mergeCell ref="D4:R4"/>
    <mergeCell ref="D5:F5"/>
    <mergeCell ref="G5:I5"/>
    <mergeCell ref="J5:L5"/>
    <mergeCell ref="M5:O5"/>
    <mergeCell ref="P5:R5"/>
    <mergeCell ref="A27:U27"/>
    <mergeCell ref="A28:U28"/>
    <mergeCell ref="D29:R29"/>
    <mergeCell ref="D30:F30"/>
    <mergeCell ref="G30:I30"/>
    <mergeCell ref="J30:L30"/>
    <mergeCell ref="M30:O30"/>
    <mergeCell ref="P30:R30"/>
    <mergeCell ref="A54:U54"/>
    <mergeCell ref="A55:U55"/>
    <mergeCell ref="D56:R56"/>
    <mergeCell ref="D57:F57"/>
    <mergeCell ref="G57:I57"/>
    <mergeCell ref="J57:L57"/>
    <mergeCell ref="M57:O57"/>
    <mergeCell ref="P57:R57"/>
    <mergeCell ref="A80:U80"/>
    <mergeCell ref="A81:U81"/>
    <mergeCell ref="D82:R82"/>
    <mergeCell ref="D83:F83"/>
    <mergeCell ref="G83:I83"/>
    <mergeCell ref="J83:L83"/>
    <mergeCell ref="M83:O83"/>
    <mergeCell ref="P83:R83"/>
    <mergeCell ref="A104:C104"/>
    <mergeCell ref="A4:A6"/>
    <mergeCell ref="A7:A16"/>
    <mergeCell ref="A17:A19"/>
    <mergeCell ref="A20:A25"/>
    <mergeCell ref="A29:A31"/>
    <mergeCell ref="A32:A36"/>
    <mergeCell ref="A38:A43"/>
    <mergeCell ref="A44:A53"/>
    <mergeCell ref="A56:A58"/>
    <mergeCell ref="A59:A76"/>
    <mergeCell ref="A77:A79"/>
    <mergeCell ref="A82:A84"/>
    <mergeCell ref="A85:A87"/>
    <mergeCell ref="A89:A103"/>
    <mergeCell ref="B4:B6"/>
    <mergeCell ref="B7:B16"/>
    <mergeCell ref="B17:B19"/>
    <mergeCell ref="B20:B25"/>
    <mergeCell ref="B29:B31"/>
    <mergeCell ref="B32:B36"/>
    <mergeCell ref="B38:B43"/>
    <mergeCell ref="B44:B53"/>
    <mergeCell ref="B56:B58"/>
    <mergeCell ref="B59:B76"/>
    <mergeCell ref="B77:B79"/>
    <mergeCell ref="B82:B84"/>
    <mergeCell ref="B85:B87"/>
    <mergeCell ref="B89:B103"/>
    <mergeCell ref="C4:C6"/>
    <mergeCell ref="C29:C31"/>
    <mergeCell ref="C56:C58"/>
    <mergeCell ref="C77:C78"/>
    <mergeCell ref="C82:C84"/>
    <mergeCell ref="S4:S6"/>
    <mergeCell ref="S29:S31"/>
    <mergeCell ref="S56:S58"/>
    <mergeCell ref="S82:S84"/>
    <mergeCell ref="T4:T6"/>
    <mergeCell ref="T29:T31"/>
    <mergeCell ref="T56:T58"/>
    <mergeCell ref="T82:T84"/>
    <mergeCell ref="U4:U6"/>
    <mergeCell ref="U29:U31"/>
    <mergeCell ref="U56:U58"/>
    <mergeCell ref="U82:U84"/>
  </mergeCells>
  <printOptions horizontalCentered="1" verticalCentered="1"/>
  <pageMargins left="0.503472222222222" right="0.109722222222222" top="0.751388888888889" bottom="0.751388888888889" header="0.298611111111111" footer="0.298611111111111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workbookViewId="0">
      <selection activeCell="A2" sqref="A2:N2"/>
    </sheetView>
  </sheetViews>
  <sheetFormatPr defaultColWidth="9" defaultRowHeight="14.4"/>
  <cols>
    <col min="1" max="1" width="5.77777777777778" customWidth="1"/>
    <col min="2" max="2" width="9.74074074074074" customWidth="1"/>
    <col min="3" max="3" width="9.22222222222222" customWidth="1"/>
    <col min="4" max="4" width="8.88888888888889" customWidth="1"/>
    <col min="5" max="5" width="10.5555555555556" customWidth="1"/>
    <col min="6" max="6" width="8.77777777777778" customWidth="1"/>
    <col min="7" max="7" width="5.55555555555556" customWidth="1"/>
    <col min="8" max="8" width="9.33333333333333" customWidth="1"/>
    <col min="9" max="9" width="8.14814814814815" customWidth="1"/>
    <col min="10" max="10" width="6.91666666666667" customWidth="1"/>
    <col min="11" max="12" width="11.1111111111111" customWidth="1"/>
    <col min="13" max="13" width="11.8888888888889" customWidth="1"/>
    <col min="14" max="14" width="10.6666666666667" customWidth="1"/>
    <col min="15" max="15" width="11.7777777777778"/>
    <col min="16379" max="16384" width="9" style="1"/>
  </cols>
  <sheetData>
    <row r="1" ht="43" customHeight="1" spans="1:1">
      <c r="A1" s="57" t="s">
        <v>106</v>
      </c>
    </row>
    <row r="2" s="1" customFormat="1" ht="39" customHeight="1" spans="1:14">
      <c r="A2" s="2" t="s">
        <v>107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="1" customFormat="1" ht="25" customHeight="1" spans="1:14">
      <c r="A3" s="3" t="s">
        <v>108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="1" customFormat="1" ht="20" customHeight="1" spans="1:14">
      <c r="A4" s="4" t="s">
        <v>109</v>
      </c>
      <c r="B4" s="15" t="s">
        <v>110</v>
      </c>
      <c r="C4" s="5" t="s">
        <v>6</v>
      </c>
      <c r="D4" s="6"/>
      <c r="E4" s="6"/>
      <c r="F4" s="6"/>
      <c r="G4" s="6"/>
      <c r="H4" s="6"/>
      <c r="I4" s="6"/>
      <c r="J4" s="6"/>
      <c r="K4" s="51"/>
      <c r="L4" s="4" t="s">
        <v>7</v>
      </c>
      <c r="M4" s="15" t="s">
        <v>8</v>
      </c>
      <c r="N4" s="16" t="s">
        <v>9</v>
      </c>
    </row>
    <row r="5" s="1" customFormat="1" ht="20" customHeight="1" spans="1:14">
      <c r="A5" s="4"/>
      <c r="B5" s="17"/>
      <c r="C5" s="4" t="s">
        <v>10</v>
      </c>
      <c r="D5" s="4"/>
      <c r="E5" s="4"/>
      <c r="F5" s="4" t="s">
        <v>11</v>
      </c>
      <c r="G5" s="4"/>
      <c r="H5" s="4"/>
      <c r="I5" s="7" t="s">
        <v>12</v>
      </c>
      <c r="J5" s="28"/>
      <c r="K5" s="7"/>
      <c r="L5" s="7"/>
      <c r="M5" s="17"/>
      <c r="N5" s="9"/>
    </row>
    <row r="6" s="1" customFormat="1" ht="27" customHeight="1" spans="1:14">
      <c r="A6" s="4"/>
      <c r="B6" s="18"/>
      <c r="C6" s="7" t="s">
        <v>15</v>
      </c>
      <c r="D6" s="7" t="s">
        <v>111</v>
      </c>
      <c r="E6" s="7" t="s">
        <v>17</v>
      </c>
      <c r="F6" s="7" t="s">
        <v>15</v>
      </c>
      <c r="G6" s="7" t="s">
        <v>111</v>
      </c>
      <c r="H6" s="7" t="s">
        <v>17</v>
      </c>
      <c r="I6" s="7" t="s">
        <v>15</v>
      </c>
      <c r="J6" s="7" t="s">
        <v>111</v>
      </c>
      <c r="K6" s="7" t="s">
        <v>17</v>
      </c>
      <c r="L6" s="7"/>
      <c r="M6" s="18"/>
      <c r="N6" s="9"/>
    </row>
    <row r="7" s="1" customFormat="1" ht="20" customHeight="1" spans="1:14">
      <c r="A7" s="8">
        <v>1</v>
      </c>
      <c r="B7" s="58" t="s">
        <v>112</v>
      </c>
      <c r="C7" s="12">
        <v>738.4</v>
      </c>
      <c r="D7" s="23">
        <v>12</v>
      </c>
      <c r="E7" s="23">
        <f>C7*12</f>
        <v>8860.8</v>
      </c>
      <c r="F7" s="11"/>
      <c r="G7" s="31"/>
      <c r="H7" s="19"/>
      <c r="I7" s="23"/>
      <c r="J7" s="23"/>
      <c r="K7" s="23"/>
      <c r="L7" s="19">
        <f>E7+H7</f>
        <v>8860.8</v>
      </c>
      <c r="M7" s="19">
        <v>8860.8</v>
      </c>
      <c r="N7" s="9"/>
    </row>
    <row r="8" s="1" customFormat="1" ht="20" customHeight="1" spans="1:14">
      <c r="A8" s="8">
        <v>2</v>
      </c>
      <c r="B8" s="58" t="s">
        <v>113</v>
      </c>
      <c r="C8" s="12">
        <v>271</v>
      </c>
      <c r="D8" s="23">
        <v>12</v>
      </c>
      <c r="E8" s="23">
        <f t="shared" ref="E8:E18" si="0">C8*12</f>
        <v>3252</v>
      </c>
      <c r="F8" s="12"/>
      <c r="G8" s="19"/>
      <c r="H8" s="19"/>
      <c r="I8" s="19"/>
      <c r="J8" s="19"/>
      <c r="K8" s="19"/>
      <c r="L8" s="19">
        <f t="shared" ref="L8:L18" si="1">E8+H8</f>
        <v>3252</v>
      </c>
      <c r="M8" s="19">
        <v>3252</v>
      </c>
      <c r="N8" s="9"/>
    </row>
    <row r="9" s="1" customFormat="1" ht="20" customHeight="1" spans="1:14">
      <c r="A9" s="8">
        <v>3</v>
      </c>
      <c r="B9" s="58" t="s">
        <v>114</v>
      </c>
      <c r="C9" s="12">
        <v>325.31</v>
      </c>
      <c r="D9" s="23">
        <v>12</v>
      </c>
      <c r="E9" s="23">
        <f t="shared" si="0"/>
        <v>3903.72</v>
      </c>
      <c r="F9" s="12"/>
      <c r="G9" s="19"/>
      <c r="H9" s="19"/>
      <c r="I9" s="12"/>
      <c r="J9" s="31"/>
      <c r="K9" s="31"/>
      <c r="L9" s="19">
        <f t="shared" si="1"/>
        <v>3903.72</v>
      </c>
      <c r="M9" s="19">
        <v>3903.72</v>
      </c>
      <c r="N9" s="9"/>
    </row>
    <row r="10" s="1" customFormat="1" ht="20" customHeight="1" spans="1:14">
      <c r="A10" s="8">
        <v>4</v>
      </c>
      <c r="B10" s="58" t="s">
        <v>115</v>
      </c>
      <c r="C10" s="12">
        <v>469.725</v>
      </c>
      <c r="D10" s="23">
        <v>12</v>
      </c>
      <c r="E10" s="23">
        <f t="shared" si="0"/>
        <v>5636.7</v>
      </c>
      <c r="F10" s="12"/>
      <c r="G10" s="19"/>
      <c r="H10" s="19"/>
      <c r="I10" s="19"/>
      <c r="J10" s="31"/>
      <c r="K10" s="31"/>
      <c r="L10" s="19">
        <f t="shared" si="1"/>
        <v>5636.7</v>
      </c>
      <c r="M10" s="19">
        <v>5636.7</v>
      </c>
      <c r="N10" s="32"/>
    </row>
    <row r="11" s="1" customFormat="1" ht="20" customHeight="1" spans="1:14">
      <c r="A11" s="8">
        <v>5</v>
      </c>
      <c r="B11" s="58" t="s">
        <v>116</v>
      </c>
      <c r="C11" s="12">
        <v>695</v>
      </c>
      <c r="D11" s="23">
        <v>12</v>
      </c>
      <c r="E11" s="23">
        <f t="shared" si="0"/>
        <v>8340</v>
      </c>
      <c r="F11" s="12"/>
      <c r="G11" s="19"/>
      <c r="H11" s="19"/>
      <c r="I11" s="12"/>
      <c r="J11" s="11"/>
      <c r="K11" s="31"/>
      <c r="L11" s="19">
        <f t="shared" si="1"/>
        <v>8340</v>
      </c>
      <c r="M11" s="19">
        <v>8340</v>
      </c>
      <c r="N11" s="32"/>
    </row>
    <row r="12" s="1" customFormat="1" ht="20" customHeight="1" spans="1:14">
      <c r="A12" s="8">
        <v>6</v>
      </c>
      <c r="B12" s="58" t="s">
        <v>117</v>
      </c>
      <c r="C12" s="12">
        <v>586.26</v>
      </c>
      <c r="D12" s="23">
        <v>12</v>
      </c>
      <c r="E12" s="23">
        <f t="shared" si="0"/>
        <v>7035.12</v>
      </c>
      <c r="F12" s="12"/>
      <c r="G12" s="19"/>
      <c r="H12" s="19"/>
      <c r="I12" s="12"/>
      <c r="J12" s="11"/>
      <c r="K12" s="31"/>
      <c r="L12" s="19">
        <f t="shared" si="1"/>
        <v>7035.12</v>
      </c>
      <c r="M12" s="19">
        <v>7035.12</v>
      </c>
      <c r="N12" s="32"/>
    </row>
    <row r="13" s="1" customFormat="1" ht="20" customHeight="1" spans="1:14">
      <c r="A13" s="8">
        <v>7</v>
      </c>
      <c r="B13" s="58" t="s">
        <v>118</v>
      </c>
      <c r="C13" s="12">
        <v>686</v>
      </c>
      <c r="D13" s="23">
        <v>12</v>
      </c>
      <c r="E13" s="23">
        <f t="shared" si="0"/>
        <v>8232</v>
      </c>
      <c r="F13" s="12">
        <v>686</v>
      </c>
      <c r="G13" s="31">
        <v>10</v>
      </c>
      <c r="H13" s="19">
        <f t="shared" ref="H13:H18" si="2">F13*10</f>
        <v>6860</v>
      </c>
      <c r="I13" s="12"/>
      <c r="J13" s="11"/>
      <c r="K13" s="31"/>
      <c r="L13" s="19">
        <f t="shared" si="1"/>
        <v>15092</v>
      </c>
      <c r="M13" s="19">
        <v>15092</v>
      </c>
      <c r="N13" s="32"/>
    </row>
    <row r="14" s="1" customFormat="1" ht="20" customHeight="1" spans="1:14">
      <c r="A14" s="8">
        <v>8</v>
      </c>
      <c r="B14" s="58" t="s">
        <v>119</v>
      </c>
      <c r="C14" s="12">
        <v>1408.52</v>
      </c>
      <c r="D14" s="23">
        <v>12</v>
      </c>
      <c r="E14" s="23">
        <f t="shared" si="0"/>
        <v>16902.24</v>
      </c>
      <c r="F14" s="12">
        <v>1408.52</v>
      </c>
      <c r="G14" s="31">
        <v>10</v>
      </c>
      <c r="H14" s="19">
        <f t="shared" si="2"/>
        <v>14085.2</v>
      </c>
      <c r="I14" s="12"/>
      <c r="J14" s="11"/>
      <c r="K14" s="31"/>
      <c r="L14" s="19">
        <f t="shared" si="1"/>
        <v>30987.44</v>
      </c>
      <c r="M14" s="19">
        <v>30987.44</v>
      </c>
      <c r="N14" s="32"/>
    </row>
    <row r="15" s="1" customFormat="1" ht="20" customHeight="1" spans="1:14">
      <c r="A15" s="8">
        <v>9</v>
      </c>
      <c r="B15" s="58" t="s">
        <v>120</v>
      </c>
      <c r="C15" s="12">
        <v>73.3</v>
      </c>
      <c r="D15" s="23">
        <v>12</v>
      </c>
      <c r="E15" s="23">
        <f t="shared" si="0"/>
        <v>879.6</v>
      </c>
      <c r="F15" s="12">
        <v>73.3</v>
      </c>
      <c r="G15" s="31">
        <v>10</v>
      </c>
      <c r="H15" s="19">
        <f t="shared" si="2"/>
        <v>733</v>
      </c>
      <c r="I15" s="12"/>
      <c r="J15" s="11"/>
      <c r="K15" s="31"/>
      <c r="L15" s="19">
        <f t="shared" si="1"/>
        <v>1612.6</v>
      </c>
      <c r="M15" s="19">
        <v>1612.6</v>
      </c>
      <c r="N15" s="32"/>
    </row>
    <row r="16" s="1" customFormat="1" ht="20" customHeight="1" spans="1:14">
      <c r="A16" s="8">
        <v>10</v>
      </c>
      <c r="B16" s="58" t="s">
        <v>121</v>
      </c>
      <c r="C16" s="12">
        <v>1326.12</v>
      </c>
      <c r="D16" s="23">
        <v>12</v>
      </c>
      <c r="E16" s="23">
        <f t="shared" si="0"/>
        <v>15913.44</v>
      </c>
      <c r="F16" s="12">
        <v>1326.12</v>
      </c>
      <c r="G16" s="31">
        <v>10</v>
      </c>
      <c r="H16" s="19">
        <f t="shared" si="2"/>
        <v>13261.2</v>
      </c>
      <c r="I16" s="12"/>
      <c r="J16" s="11"/>
      <c r="K16" s="31"/>
      <c r="L16" s="19">
        <f t="shared" si="1"/>
        <v>29174.64</v>
      </c>
      <c r="M16" s="19">
        <v>29174.64</v>
      </c>
      <c r="N16" s="32"/>
    </row>
    <row r="17" s="1" customFormat="1" ht="20" customHeight="1" spans="1:14">
      <c r="A17" s="8">
        <v>11</v>
      </c>
      <c r="B17" s="58" t="s">
        <v>122</v>
      </c>
      <c r="C17" s="12">
        <v>46.89</v>
      </c>
      <c r="D17" s="23">
        <v>12</v>
      </c>
      <c r="E17" s="23">
        <f t="shared" si="0"/>
        <v>562.68</v>
      </c>
      <c r="F17" s="12">
        <v>46.89</v>
      </c>
      <c r="G17" s="31">
        <v>10</v>
      </c>
      <c r="H17" s="19">
        <f t="shared" si="2"/>
        <v>468.9</v>
      </c>
      <c r="I17" s="12"/>
      <c r="J17" s="11"/>
      <c r="K17" s="31"/>
      <c r="L17" s="19">
        <f t="shared" si="1"/>
        <v>1031.58</v>
      </c>
      <c r="M17" s="19">
        <v>1031.58</v>
      </c>
      <c r="N17" s="32"/>
    </row>
    <row r="18" s="1" customFormat="1" ht="20" customHeight="1" spans="1:14">
      <c r="A18" s="30" t="s">
        <v>28</v>
      </c>
      <c r="B18" s="59"/>
      <c r="C18" s="19">
        <f>SUM(C7:C17)</f>
        <v>6626.525</v>
      </c>
      <c r="D18" s="23">
        <v>12</v>
      </c>
      <c r="E18" s="23">
        <f t="shared" si="0"/>
        <v>79518.3</v>
      </c>
      <c r="F18" s="9">
        <f>SUM(F7:F17)</f>
        <v>3540.83</v>
      </c>
      <c r="G18" s="31">
        <v>10</v>
      </c>
      <c r="H18" s="19">
        <f t="shared" si="2"/>
        <v>35408.3</v>
      </c>
      <c r="I18" s="12"/>
      <c r="J18" s="11"/>
      <c r="K18" s="19"/>
      <c r="L18" s="19">
        <f t="shared" si="1"/>
        <v>114926.6</v>
      </c>
      <c r="M18" s="19">
        <v>114926.6</v>
      </c>
      <c r="N18" s="32"/>
    </row>
  </sheetData>
  <mergeCells count="12">
    <mergeCell ref="A2:N2"/>
    <mergeCell ref="A3:N3"/>
    <mergeCell ref="C4:K4"/>
    <mergeCell ref="C5:E5"/>
    <mergeCell ref="F5:H5"/>
    <mergeCell ref="I5:K5"/>
    <mergeCell ref="A18:B18"/>
    <mergeCell ref="A4:A6"/>
    <mergeCell ref="B4:B6"/>
    <mergeCell ref="L4:L6"/>
    <mergeCell ref="M4:M6"/>
    <mergeCell ref="N4:N6"/>
  </mergeCells>
  <printOptions horizontalCentered="1" vertic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2"/>
  <sheetViews>
    <sheetView tabSelected="1" topLeftCell="A22" workbookViewId="0">
      <selection activeCell="R33" sqref="R33"/>
    </sheetView>
  </sheetViews>
  <sheetFormatPr defaultColWidth="9" defaultRowHeight="14.4"/>
  <cols>
    <col min="1" max="1" width="4" customWidth="1"/>
    <col min="2" max="2" width="3.44444444444444" customWidth="1"/>
    <col min="3" max="3" width="12.2222222222222" customWidth="1"/>
    <col min="4" max="4" width="7.44444444444444" customWidth="1"/>
    <col min="5" max="5" width="5.33333333333333" customWidth="1"/>
    <col min="6" max="6" width="9.44444444444444" customWidth="1"/>
    <col min="7" max="7" width="9.11111111111111" customWidth="1"/>
    <col min="8" max="8" width="5.55555555555556" customWidth="1"/>
    <col min="9" max="9" width="9.44444444444444" customWidth="1"/>
    <col min="10" max="10" width="8.14814814814815" customWidth="1"/>
    <col min="11" max="11" width="6.91666666666667" customWidth="1"/>
    <col min="12" max="12" width="9.88888888888889" customWidth="1"/>
    <col min="13" max="13" width="8.11111111111111" customWidth="1"/>
    <col min="14" max="14" width="5.77777777777778" customWidth="1"/>
    <col min="15" max="15" width="9.55555555555556" customWidth="1"/>
    <col min="16" max="16" width="8" customWidth="1"/>
    <col min="17" max="17" width="5.55555555555556" customWidth="1"/>
    <col min="18" max="18" width="9.44444444444444" customWidth="1"/>
    <col min="19" max="19" width="11.6666666666667" customWidth="1"/>
    <col min="20" max="20" width="10.1111111111111" customWidth="1"/>
    <col min="21" max="21" width="8" customWidth="1"/>
    <col min="22" max="22" width="12.8888888888889"/>
    <col min="16382" max="16384" width="9" style="1"/>
  </cols>
  <sheetData>
    <row r="1" s="1" customFormat="1" ht="34" customHeight="1" spans="1:21">
      <c r="A1" s="2" t="s">
        <v>123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="1" customFormat="1" ht="17" customHeight="1" spans="1:21">
      <c r="A2" s="3" t="s">
        <v>124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="1" customFormat="1" ht="19" customHeight="1" spans="1:21">
      <c r="A3" s="4" t="s">
        <v>4</v>
      </c>
      <c r="B3" s="15" t="s">
        <v>3</v>
      </c>
      <c r="C3" s="15" t="s">
        <v>110</v>
      </c>
      <c r="D3" s="5" t="s">
        <v>6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51"/>
      <c r="S3" s="4" t="s">
        <v>7</v>
      </c>
      <c r="T3" s="15" t="s">
        <v>8</v>
      </c>
      <c r="U3" s="16" t="s">
        <v>9</v>
      </c>
    </row>
    <row r="4" s="1" customFormat="1" ht="19" customHeight="1" spans="1:21">
      <c r="A4" s="4"/>
      <c r="B4" s="17"/>
      <c r="C4" s="17"/>
      <c r="D4" s="4" t="s">
        <v>10</v>
      </c>
      <c r="E4" s="4"/>
      <c r="F4" s="4"/>
      <c r="G4" s="4" t="s">
        <v>11</v>
      </c>
      <c r="H4" s="4"/>
      <c r="I4" s="4"/>
      <c r="J4" s="7" t="s">
        <v>12</v>
      </c>
      <c r="K4" s="28"/>
      <c r="L4" s="7"/>
      <c r="M4" s="7" t="s">
        <v>13</v>
      </c>
      <c r="N4" s="28"/>
      <c r="O4" s="7"/>
      <c r="P4" s="7" t="s">
        <v>14</v>
      </c>
      <c r="Q4" s="28"/>
      <c r="R4" s="7"/>
      <c r="S4" s="7"/>
      <c r="T4" s="17"/>
      <c r="U4" s="9"/>
    </row>
    <row r="5" s="1" customFormat="1" ht="19" customHeight="1" spans="1:21">
      <c r="A5" s="4"/>
      <c r="B5" s="18"/>
      <c r="C5" s="18"/>
      <c r="D5" s="7" t="s">
        <v>15</v>
      </c>
      <c r="E5" s="7" t="s">
        <v>111</v>
      </c>
      <c r="F5" s="7" t="s">
        <v>17</v>
      </c>
      <c r="G5" s="7" t="s">
        <v>15</v>
      </c>
      <c r="H5" s="7" t="s">
        <v>111</v>
      </c>
      <c r="I5" s="7" t="s">
        <v>17</v>
      </c>
      <c r="J5" s="7" t="s">
        <v>15</v>
      </c>
      <c r="K5" s="7" t="s">
        <v>111</v>
      </c>
      <c r="L5" s="7" t="s">
        <v>17</v>
      </c>
      <c r="M5" s="7" t="s">
        <v>15</v>
      </c>
      <c r="N5" s="7" t="s">
        <v>111</v>
      </c>
      <c r="O5" s="7" t="s">
        <v>17</v>
      </c>
      <c r="P5" s="7" t="s">
        <v>15</v>
      </c>
      <c r="Q5" s="7" t="s">
        <v>111</v>
      </c>
      <c r="R5" s="7" t="s">
        <v>17</v>
      </c>
      <c r="S5" s="7"/>
      <c r="T5" s="18"/>
      <c r="U5" s="9"/>
    </row>
    <row r="6" s="1" customFormat="1" ht="19" customHeight="1" spans="1:22">
      <c r="A6" s="40" t="s">
        <v>18</v>
      </c>
      <c r="B6" s="41">
        <v>1</v>
      </c>
      <c r="C6" s="14" t="s">
        <v>125</v>
      </c>
      <c r="D6" s="9">
        <v>280</v>
      </c>
      <c r="E6" s="23">
        <v>12</v>
      </c>
      <c r="F6" s="23">
        <f t="shared" ref="F6:F19" si="0">D6*12</f>
        <v>3360</v>
      </c>
      <c r="G6" s="9">
        <v>280</v>
      </c>
      <c r="H6" s="42">
        <v>10</v>
      </c>
      <c r="I6" s="12">
        <f t="shared" ref="I6:I11" si="1">G6*10</f>
        <v>2800</v>
      </c>
      <c r="J6" s="12">
        <v>122</v>
      </c>
      <c r="K6" s="42">
        <v>25</v>
      </c>
      <c r="L6" s="11">
        <f>J6*25</f>
        <v>3050</v>
      </c>
      <c r="M6" s="11"/>
      <c r="N6" s="11"/>
      <c r="O6" s="11"/>
      <c r="P6" s="11"/>
      <c r="Q6" s="11"/>
      <c r="R6" s="11"/>
      <c r="S6" s="19">
        <f>F6+I6+L6+O6+R6</f>
        <v>9210</v>
      </c>
      <c r="T6" s="19">
        <f>S6</f>
        <v>9210</v>
      </c>
      <c r="U6" s="32"/>
      <c r="V6"/>
    </row>
    <row r="7" s="1" customFormat="1" ht="19" customHeight="1" spans="1:21">
      <c r="A7" s="43"/>
      <c r="B7" s="41">
        <v>2</v>
      </c>
      <c r="C7" s="14" t="s">
        <v>126</v>
      </c>
      <c r="D7" s="9">
        <v>119</v>
      </c>
      <c r="E7" s="23">
        <v>12</v>
      </c>
      <c r="F7" s="23">
        <f t="shared" si="0"/>
        <v>1428</v>
      </c>
      <c r="G7" s="9">
        <v>119</v>
      </c>
      <c r="H7" s="42">
        <v>10</v>
      </c>
      <c r="I7" s="12">
        <f t="shared" si="1"/>
        <v>1190</v>
      </c>
      <c r="J7" s="12"/>
      <c r="K7" s="42"/>
      <c r="L7" s="11"/>
      <c r="M7" s="11"/>
      <c r="N7" s="11"/>
      <c r="O7" s="11"/>
      <c r="P7" s="11"/>
      <c r="Q7" s="11"/>
      <c r="R7" s="11"/>
      <c r="S7" s="19">
        <f>F7+I7+L7+O7+R7</f>
        <v>2618</v>
      </c>
      <c r="T7" s="19">
        <f>S7</f>
        <v>2618</v>
      </c>
      <c r="U7" s="32"/>
    </row>
    <row r="8" s="1" customFormat="1" ht="19" customHeight="1" spans="1:21">
      <c r="A8" s="43"/>
      <c r="B8" s="41">
        <v>3</v>
      </c>
      <c r="C8" s="9" t="s">
        <v>27</v>
      </c>
      <c r="D8" s="9">
        <v>317.8</v>
      </c>
      <c r="E8" s="23">
        <v>12</v>
      </c>
      <c r="F8" s="23">
        <f t="shared" si="0"/>
        <v>3813.6</v>
      </c>
      <c r="G8" s="9">
        <v>317.8</v>
      </c>
      <c r="H8" s="42">
        <v>10</v>
      </c>
      <c r="I8" s="12">
        <f t="shared" si="1"/>
        <v>3178</v>
      </c>
      <c r="J8" s="12">
        <v>334.78</v>
      </c>
      <c r="K8" s="42">
        <v>25</v>
      </c>
      <c r="L8" s="11">
        <f>J8*25</f>
        <v>8369.5</v>
      </c>
      <c r="M8" s="11">
        <v>317.8</v>
      </c>
      <c r="N8" s="11">
        <v>10</v>
      </c>
      <c r="O8" s="11">
        <f>M8*10</f>
        <v>3178</v>
      </c>
      <c r="P8" s="11">
        <v>317.8</v>
      </c>
      <c r="Q8" s="11">
        <v>4</v>
      </c>
      <c r="R8" s="11">
        <f>P8*4</f>
        <v>1271.2</v>
      </c>
      <c r="S8" s="19">
        <f>F8+I8+L8+O8+R8</f>
        <v>19810.3</v>
      </c>
      <c r="T8" s="19">
        <f>S8</f>
        <v>19810.3</v>
      </c>
      <c r="U8" s="32"/>
    </row>
    <row r="9" s="1" customFormat="1" ht="19" customHeight="1" spans="1:21">
      <c r="A9" s="43"/>
      <c r="B9" s="41">
        <v>4</v>
      </c>
      <c r="C9" s="21" t="s">
        <v>127</v>
      </c>
      <c r="D9" s="9">
        <v>42.83</v>
      </c>
      <c r="E9" s="23">
        <v>12</v>
      </c>
      <c r="F9" s="23">
        <f t="shared" si="0"/>
        <v>513.96</v>
      </c>
      <c r="G9" s="9">
        <v>42.83</v>
      </c>
      <c r="H9" s="42">
        <v>10</v>
      </c>
      <c r="I9" s="12">
        <f t="shared" si="1"/>
        <v>428.3</v>
      </c>
      <c r="J9" s="12">
        <v>90.53</v>
      </c>
      <c r="K9" s="42">
        <v>25</v>
      </c>
      <c r="L9" s="11">
        <f>J9*25</f>
        <v>2263.25</v>
      </c>
      <c r="M9" s="11">
        <v>42.83</v>
      </c>
      <c r="N9" s="11">
        <v>10</v>
      </c>
      <c r="O9" s="11">
        <f>M9*10</f>
        <v>428.3</v>
      </c>
      <c r="P9" s="11">
        <v>42.83</v>
      </c>
      <c r="Q9" s="11">
        <v>4</v>
      </c>
      <c r="R9" s="11">
        <f>P9*4</f>
        <v>171.32</v>
      </c>
      <c r="S9" s="19">
        <f>F9+I9+L9+O9+R9</f>
        <v>3805.13</v>
      </c>
      <c r="T9" s="19">
        <f>S9</f>
        <v>3805.13</v>
      </c>
      <c r="U9" s="32"/>
    </row>
    <row r="10" s="1" customFormat="1" ht="19" customHeight="1" spans="1:21">
      <c r="A10" s="8" t="s">
        <v>28</v>
      </c>
      <c r="B10" s="8"/>
      <c r="C10" s="8"/>
      <c r="D10" s="9">
        <f>SUM(D6:D9)</f>
        <v>759.63</v>
      </c>
      <c r="E10" s="23">
        <v>12</v>
      </c>
      <c r="F10" s="23">
        <f t="shared" si="0"/>
        <v>9115.56</v>
      </c>
      <c r="G10" s="9">
        <f>SUM(G6:G9)</f>
        <v>759.63</v>
      </c>
      <c r="H10" s="42">
        <v>10</v>
      </c>
      <c r="I10" s="12">
        <f t="shared" si="1"/>
        <v>7596.3</v>
      </c>
      <c r="J10" s="12">
        <f>SUM(J6:J9)</f>
        <v>547.31</v>
      </c>
      <c r="K10" s="42">
        <v>25</v>
      </c>
      <c r="L10" s="11">
        <f>SUM(L6:L9)</f>
        <v>13682.75</v>
      </c>
      <c r="M10" s="11">
        <f>SUM(M6:M9)</f>
        <v>360.63</v>
      </c>
      <c r="N10" s="11">
        <v>10</v>
      </c>
      <c r="O10" s="11">
        <f>SUM(O6:O9)</f>
        <v>3606.3</v>
      </c>
      <c r="P10" s="11">
        <f>SUM(P6:P9)</f>
        <v>360.63</v>
      </c>
      <c r="Q10" s="11">
        <v>4</v>
      </c>
      <c r="R10" s="11">
        <f>SUM(R6:R9)</f>
        <v>1442.52</v>
      </c>
      <c r="S10" s="19">
        <f>F10+I10+L10+O10+R10</f>
        <v>35443.43</v>
      </c>
      <c r="T10" s="19">
        <f>S10</f>
        <v>35443.43</v>
      </c>
      <c r="U10" s="32"/>
    </row>
    <row r="11" ht="19" customHeight="1" spans="1:21">
      <c r="A11" s="44" t="s">
        <v>128</v>
      </c>
      <c r="B11" s="42">
        <v>1</v>
      </c>
      <c r="C11" s="9" t="s">
        <v>129</v>
      </c>
      <c r="D11" s="42">
        <v>888.73</v>
      </c>
      <c r="E11" s="23">
        <v>12</v>
      </c>
      <c r="F11" s="42">
        <f t="shared" si="0"/>
        <v>10664.76</v>
      </c>
      <c r="G11" s="42">
        <v>888.73</v>
      </c>
      <c r="H11" s="42">
        <v>10</v>
      </c>
      <c r="I11" s="42">
        <f t="shared" si="1"/>
        <v>8887.3</v>
      </c>
      <c r="J11" s="42"/>
      <c r="K11" s="42"/>
      <c r="L11" s="11"/>
      <c r="M11" s="42"/>
      <c r="N11" s="42"/>
      <c r="O11" s="42"/>
      <c r="P11" s="42"/>
      <c r="Q11" s="42"/>
      <c r="R11" s="42"/>
      <c r="S11" s="42">
        <f>F11+I11+L11</f>
        <v>19552.06</v>
      </c>
      <c r="T11" s="49">
        <f>S11*0.9780909</f>
        <v>19123.691962254</v>
      </c>
      <c r="U11" s="52"/>
    </row>
    <row r="12" ht="19" customHeight="1" spans="1:21">
      <c r="A12" s="45"/>
      <c r="B12" s="42">
        <v>2</v>
      </c>
      <c r="C12" s="24" t="s">
        <v>130</v>
      </c>
      <c r="D12" s="42">
        <v>739.83</v>
      </c>
      <c r="E12" s="42">
        <v>12</v>
      </c>
      <c r="F12" s="42">
        <f t="shared" si="0"/>
        <v>8877.96</v>
      </c>
      <c r="G12" s="42">
        <v>739.83</v>
      </c>
      <c r="H12" s="42">
        <v>10</v>
      </c>
      <c r="I12" s="42">
        <f t="shared" ref="I12:I19" si="2">G12*10</f>
        <v>7398.3</v>
      </c>
      <c r="J12" s="42"/>
      <c r="K12" s="42"/>
      <c r="L12" s="11"/>
      <c r="M12" s="42"/>
      <c r="N12" s="42"/>
      <c r="O12" s="42"/>
      <c r="P12" s="42"/>
      <c r="Q12" s="42"/>
      <c r="R12" s="42"/>
      <c r="S12" s="42">
        <f t="shared" ref="S12:S19" si="3">F12+I12+L12</f>
        <v>16276.26</v>
      </c>
      <c r="T12" s="49">
        <f t="shared" ref="T12:T18" si="4">S12*0.9780909</f>
        <v>15919.661792034</v>
      </c>
      <c r="U12" s="52"/>
    </row>
    <row r="13" ht="19" customHeight="1" spans="1:21">
      <c r="A13" s="45"/>
      <c r="B13" s="42">
        <v>3</v>
      </c>
      <c r="C13" s="24" t="s">
        <v>131</v>
      </c>
      <c r="D13" s="42">
        <v>1304.89</v>
      </c>
      <c r="E13" s="42">
        <v>12</v>
      </c>
      <c r="F13" s="42">
        <f t="shared" si="0"/>
        <v>15658.68</v>
      </c>
      <c r="G13" s="42">
        <v>1304.89</v>
      </c>
      <c r="H13" s="42">
        <v>10</v>
      </c>
      <c r="I13" s="42">
        <f t="shared" si="2"/>
        <v>13048.9</v>
      </c>
      <c r="J13" s="42">
        <v>635.7</v>
      </c>
      <c r="K13" s="42">
        <v>25</v>
      </c>
      <c r="L13" s="42">
        <f t="shared" ref="L13:L18" si="5">J13*25</f>
        <v>15892.5</v>
      </c>
      <c r="M13" s="42"/>
      <c r="N13" s="42"/>
      <c r="O13" s="42"/>
      <c r="P13" s="42"/>
      <c r="Q13" s="42"/>
      <c r="R13" s="42"/>
      <c r="S13" s="42">
        <f t="shared" si="3"/>
        <v>44600.08</v>
      </c>
      <c r="T13" s="49">
        <f t="shared" si="4"/>
        <v>43622.932387272</v>
      </c>
      <c r="U13" s="44" t="s">
        <v>132</v>
      </c>
    </row>
    <row r="14" ht="21" customHeight="1" spans="1:21">
      <c r="A14" s="45"/>
      <c r="B14" s="42">
        <v>4</v>
      </c>
      <c r="C14" s="24" t="s">
        <v>133</v>
      </c>
      <c r="D14" s="42">
        <v>110</v>
      </c>
      <c r="E14" s="42">
        <v>12</v>
      </c>
      <c r="F14" s="42">
        <f t="shared" si="0"/>
        <v>1320</v>
      </c>
      <c r="G14" s="42">
        <v>110</v>
      </c>
      <c r="H14" s="42">
        <v>10</v>
      </c>
      <c r="I14" s="42">
        <f t="shared" si="2"/>
        <v>1100</v>
      </c>
      <c r="J14" s="42">
        <v>110</v>
      </c>
      <c r="K14" s="42">
        <v>25</v>
      </c>
      <c r="L14" s="42">
        <f t="shared" si="5"/>
        <v>2750</v>
      </c>
      <c r="M14" s="42"/>
      <c r="N14" s="42"/>
      <c r="O14" s="42"/>
      <c r="P14" s="49"/>
      <c r="Q14" s="42"/>
      <c r="R14" s="42"/>
      <c r="S14" s="42">
        <f t="shared" si="3"/>
        <v>5170</v>
      </c>
      <c r="T14" s="49">
        <f t="shared" si="4"/>
        <v>5056.729953</v>
      </c>
      <c r="U14" s="53"/>
    </row>
    <row r="15" ht="21" customHeight="1" spans="1:21">
      <c r="A15" s="45"/>
      <c r="B15" s="42">
        <v>5</v>
      </c>
      <c r="C15" s="24" t="s">
        <v>134</v>
      </c>
      <c r="D15" s="42">
        <v>200</v>
      </c>
      <c r="E15" s="42">
        <v>12</v>
      </c>
      <c r="F15" s="42">
        <f t="shared" si="0"/>
        <v>2400</v>
      </c>
      <c r="G15" s="42">
        <v>200</v>
      </c>
      <c r="H15" s="42">
        <v>10</v>
      </c>
      <c r="I15" s="42">
        <f t="shared" si="2"/>
        <v>2000</v>
      </c>
      <c r="J15" s="42">
        <v>200</v>
      </c>
      <c r="K15" s="42">
        <v>25</v>
      </c>
      <c r="L15" s="42">
        <f t="shared" si="5"/>
        <v>5000</v>
      </c>
      <c r="M15" s="42"/>
      <c r="N15" s="42"/>
      <c r="O15" s="42"/>
      <c r="P15" s="49"/>
      <c r="Q15" s="42"/>
      <c r="R15" s="42"/>
      <c r="S15" s="42">
        <f t="shared" si="3"/>
        <v>9400</v>
      </c>
      <c r="T15" s="49">
        <f t="shared" si="4"/>
        <v>9194.05446</v>
      </c>
      <c r="U15" s="54"/>
    </row>
    <row r="16" ht="21" customHeight="1" spans="1:21">
      <c r="A16" s="45"/>
      <c r="B16" s="42">
        <v>6</v>
      </c>
      <c r="C16" s="24" t="s">
        <v>135</v>
      </c>
      <c r="D16" s="42">
        <v>180</v>
      </c>
      <c r="E16" s="42">
        <v>12</v>
      </c>
      <c r="F16" s="42">
        <f t="shared" si="0"/>
        <v>2160</v>
      </c>
      <c r="G16" s="42">
        <v>180</v>
      </c>
      <c r="H16" s="42">
        <v>10</v>
      </c>
      <c r="I16" s="42">
        <f t="shared" si="2"/>
        <v>1800</v>
      </c>
      <c r="J16" s="42">
        <v>180</v>
      </c>
      <c r="K16" s="42">
        <v>25</v>
      </c>
      <c r="L16" s="42">
        <f t="shared" si="5"/>
        <v>4500</v>
      </c>
      <c r="M16" s="42"/>
      <c r="N16" s="42"/>
      <c r="O16" s="42"/>
      <c r="P16" s="49"/>
      <c r="Q16" s="42"/>
      <c r="R16" s="42"/>
      <c r="S16" s="42">
        <f t="shared" si="3"/>
        <v>8460</v>
      </c>
      <c r="T16" s="49">
        <f t="shared" si="4"/>
        <v>8274.649014</v>
      </c>
      <c r="U16" s="52"/>
    </row>
    <row r="17" ht="21" customHeight="1" spans="1:21">
      <c r="A17" s="45"/>
      <c r="B17" s="42">
        <v>7</v>
      </c>
      <c r="C17" s="24" t="s">
        <v>136</v>
      </c>
      <c r="D17" s="42">
        <v>120</v>
      </c>
      <c r="E17" s="42">
        <v>12</v>
      </c>
      <c r="F17" s="42">
        <f t="shared" si="0"/>
        <v>1440</v>
      </c>
      <c r="G17" s="42">
        <v>120</v>
      </c>
      <c r="H17" s="42">
        <v>10</v>
      </c>
      <c r="I17" s="42">
        <f t="shared" si="2"/>
        <v>1200</v>
      </c>
      <c r="J17" s="42">
        <v>120</v>
      </c>
      <c r="K17" s="42">
        <v>25</v>
      </c>
      <c r="L17" s="42">
        <f t="shared" si="5"/>
        <v>3000</v>
      </c>
      <c r="M17" s="42"/>
      <c r="N17" s="42"/>
      <c r="O17" s="42"/>
      <c r="P17" s="49"/>
      <c r="Q17" s="42"/>
      <c r="R17" s="42"/>
      <c r="S17" s="42">
        <f t="shared" si="3"/>
        <v>5640</v>
      </c>
      <c r="T17" s="49">
        <f t="shared" si="4"/>
        <v>5516.432676</v>
      </c>
      <c r="U17" s="55" t="s">
        <v>137</v>
      </c>
    </row>
    <row r="18" ht="21" customHeight="1" spans="1:21">
      <c r="A18" s="46"/>
      <c r="B18" s="42">
        <v>8</v>
      </c>
      <c r="C18" s="24" t="s">
        <v>138</v>
      </c>
      <c r="D18" s="42">
        <v>289.14</v>
      </c>
      <c r="E18" s="42">
        <v>12</v>
      </c>
      <c r="F18" s="42">
        <f t="shared" si="0"/>
        <v>3469.68</v>
      </c>
      <c r="G18" s="42">
        <v>289.14</v>
      </c>
      <c r="H18" s="42">
        <v>10</v>
      </c>
      <c r="I18" s="42">
        <f t="shared" si="2"/>
        <v>2891.4</v>
      </c>
      <c r="J18" s="42">
        <v>289.14</v>
      </c>
      <c r="K18" s="42">
        <v>25</v>
      </c>
      <c r="L18" s="42">
        <f t="shared" si="5"/>
        <v>7228.5</v>
      </c>
      <c r="M18" s="42"/>
      <c r="N18" s="42"/>
      <c r="O18" s="42"/>
      <c r="P18" s="49"/>
      <c r="Q18" s="42"/>
      <c r="R18" s="42"/>
      <c r="S18" s="42">
        <f t="shared" si="3"/>
        <v>13589.58</v>
      </c>
      <c r="T18" s="49">
        <f t="shared" si="4"/>
        <v>13291.844532822</v>
      </c>
      <c r="U18" s="52"/>
    </row>
    <row r="19" ht="21" customHeight="1" spans="1:21">
      <c r="A19" s="8" t="s">
        <v>28</v>
      </c>
      <c r="B19" s="8"/>
      <c r="C19" s="8"/>
      <c r="D19" s="42">
        <f>SUM(D11:D18)</f>
        <v>3832.59</v>
      </c>
      <c r="E19" s="42"/>
      <c r="F19" s="42">
        <f t="shared" si="0"/>
        <v>45991.08</v>
      </c>
      <c r="G19" s="42">
        <f>SUM(G11:G18)</f>
        <v>3832.59</v>
      </c>
      <c r="H19" s="42"/>
      <c r="I19" s="42">
        <f t="shared" si="2"/>
        <v>38325.9</v>
      </c>
      <c r="J19" s="42">
        <f>SUM(J11:J18)</f>
        <v>1534.84</v>
      </c>
      <c r="K19" s="42"/>
      <c r="L19" s="42">
        <f>SUM(L11:L18)</f>
        <v>38371</v>
      </c>
      <c r="M19" s="42"/>
      <c r="N19" s="42"/>
      <c r="O19" s="42"/>
      <c r="P19" s="49"/>
      <c r="Q19" s="42"/>
      <c r="R19" s="42"/>
      <c r="S19" s="42">
        <f t="shared" si="3"/>
        <v>122687.98</v>
      </c>
      <c r="T19" s="49">
        <v>120000</v>
      </c>
      <c r="U19" s="52"/>
    </row>
    <row r="20" ht="21" customHeight="1" spans="1:21">
      <c r="A20" s="47" t="s">
        <v>139</v>
      </c>
      <c r="B20" s="8">
        <v>1</v>
      </c>
      <c r="C20" s="8" t="s">
        <v>140</v>
      </c>
      <c r="D20" s="42"/>
      <c r="E20" s="42"/>
      <c r="F20" s="42"/>
      <c r="G20" s="42"/>
      <c r="H20" s="42"/>
      <c r="I20" s="42"/>
      <c r="J20" s="42"/>
      <c r="K20" s="42"/>
      <c r="L20" s="42"/>
      <c r="M20" s="42">
        <v>149.22</v>
      </c>
      <c r="N20" s="42">
        <v>10</v>
      </c>
      <c r="O20" s="42">
        <f>M20*10</f>
        <v>1492.2</v>
      </c>
      <c r="P20" s="49">
        <v>149.22</v>
      </c>
      <c r="Q20" s="42">
        <v>4</v>
      </c>
      <c r="R20" s="42">
        <f>P20*4</f>
        <v>596.88</v>
      </c>
      <c r="S20" s="42">
        <f>F20+I20+L20+O20+R20</f>
        <v>2089.08</v>
      </c>
      <c r="T20" s="49">
        <f>S20*0.98516868</f>
        <v>2058.0961860144</v>
      </c>
      <c r="U20" s="52"/>
    </row>
    <row r="21" ht="21" customHeight="1" spans="1:21">
      <c r="A21" s="47"/>
      <c r="B21" s="42">
        <v>2</v>
      </c>
      <c r="C21" s="24" t="s">
        <v>141</v>
      </c>
      <c r="D21" s="24">
        <v>200</v>
      </c>
      <c r="E21" s="9">
        <v>12</v>
      </c>
      <c r="F21" s="42">
        <f>D21*12</f>
        <v>2400</v>
      </c>
      <c r="G21" s="9"/>
      <c r="H21" s="9"/>
      <c r="I21" s="23"/>
      <c r="J21" s="24">
        <v>200</v>
      </c>
      <c r="K21" s="9">
        <v>25</v>
      </c>
      <c r="L21" s="9">
        <f>J21*25</f>
        <v>5000</v>
      </c>
      <c r="M21" s="9"/>
      <c r="N21" s="23"/>
      <c r="O21" s="23"/>
      <c r="P21" s="9"/>
      <c r="Q21" s="42"/>
      <c r="R21" s="23"/>
      <c r="S21" s="42">
        <f t="shared" ref="S21:S32" si="6">F21+I21+L21+O21+R21</f>
        <v>7400</v>
      </c>
      <c r="T21" s="49">
        <f t="shared" ref="T21:T31" si="7">S21*0.98516868</f>
        <v>7290.248232</v>
      </c>
      <c r="U21" s="56"/>
    </row>
    <row r="22" ht="21" customHeight="1" spans="1:21">
      <c r="A22" s="47"/>
      <c r="B22" s="8">
        <v>3</v>
      </c>
      <c r="C22" s="24" t="s">
        <v>142</v>
      </c>
      <c r="D22" s="24"/>
      <c r="E22" s="11"/>
      <c r="F22" s="42"/>
      <c r="G22" s="9"/>
      <c r="H22" s="9"/>
      <c r="I22" s="23"/>
      <c r="J22" s="24">
        <v>91.09</v>
      </c>
      <c r="K22" s="9">
        <v>25</v>
      </c>
      <c r="L22" s="9">
        <f t="shared" ref="L22:L32" si="8">J22*25</f>
        <v>2277.25</v>
      </c>
      <c r="M22" s="9"/>
      <c r="N22" s="23"/>
      <c r="O22" s="23"/>
      <c r="P22" s="9"/>
      <c r="Q22" s="42"/>
      <c r="R22" s="23"/>
      <c r="S22" s="42">
        <f t="shared" si="6"/>
        <v>2277.25</v>
      </c>
      <c r="T22" s="49">
        <f t="shared" si="7"/>
        <v>2243.47537653</v>
      </c>
      <c r="U22" s="56"/>
    </row>
    <row r="23" ht="21" customHeight="1" spans="1:21">
      <c r="A23" s="47"/>
      <c r="B23" s="42">
        <v>4</v>
      </c>
      <c r="C23" s="24" t="s">
        <v>143</v>
      </c>
      <c r="D23" s="24"/>
      <c r="E23" s="11"/>
      <c r="F23" s="42"/>
      <c r="G23" s="9"/>
      <c r="H23" s="9"/>
      <c r="I23" s="23"/>
      <c r="J23" s="24">
        <v>152</v>
      </c>
      <c r="K23" s="9">
        <v>25</v>
      </c>
      <c r="L23" s="9">
        <f t="shared" si="8"/>
        <v>3800</v>
      </c>
      <c r="M23" s="9"/>
      <c r="N23" s="23"/>
      <c r="O23" s="23"/>
      <c r="P23" s="9"/>
      <c r="Q23" s="42"/>
      <c r="R23" s="23"/>
      <c r="S23" s="42">
        <f t="shared" si="6"/>
        <v>3800</v>
      </c>
      <c r="T23" s="49">
        <f t="shared" si="7"/>
        <v>3743.640984</v>
      </c>
      <c r="U23" s="56"/>
    </row>
    <row r="24" ht="21" customHeight="1" spans="1:21">
      <c r="A24" s="47"/>
      <c r="B24" s="8">
        <v>5</v>
      </c>
      <c r="C24" s="24" t="s">
        <v>144</v>
      </c>
      <c r="D24" s="24">
        <v>154.2</v>
      </c>
      <c r="E24" s="9">
        <v>12</v>
      </c>
      <c r="F24" s="42">
        <f t="shared" ref="F22:F33" si="9">D24*12</f>
        <v>1850.4</v>
      </c>
      <c r="G24" s="9"/>
      <c r="H24" s="9"/>
      <c r="I24" s="23"/>
      <c r="J24" s="24">
        <v>154.2</v>
      </c>
      <c r="K24" s="9">
        <v>25</v>
      </c>
      <c r="L24" s="9">
        <f t="shared" si="8"/>
        <v>3855</v>
      </c>
      <c r="M24" s="9"/>
      <c r="N24" s="23"/>
      <c r="O24" s="23"/>
      <c r="P24" s="9"/>
      <c r="Q24" s="42"/>
      <c r="R24" s="23"/>
      <c r="S24" s="42">
        <f t="shared" si="6"/>
        <v>5705.4</v>
      </c>
      <c r="T24" s="49">
        <f t="shared" si="7"/>
        <v>5620.781386872</v>
      </c>
      <c r="U24" s="56"/>
    </row>
    <row r="25" ht="21" customHeight="1" spans="1:21">
      <c r="A25" s="47"/>
      <c r="B25" s="42">
        <v>6</v>
      </c>
      <c r="C25" s="24" t="s">
        <v>145</v>
      </c>
      <c r="D25" s="24">
        <v>108</v>
      </c>
      <c r="E25" s="11">
        <v>12</v>
      </c>
      <c r="F25" s="42">
        <f t="shared" si="9"/>
        <v>1296</v>
      </c>
      <c r="G25" s="9"/>
      <c r="H25" s="9"/>
      <c r="I25" s="23"/>
      <c r="J25" s="24">
        <v>108</v>
      </c>
      <c r="K25" s="9">
        <v>25</v>
      </c>
      <c r="L25" s="9">
        <f t="shared" si="8"/>
        <v>2700</v>
      </c>
      <c r="M25" s="9"/>
      <c r="N25" s="23"/>
      <c r="O25" s="23"/>
      <c r="P25" s="9"/>
      <c r="Q25" s="42"/>
      <c r="R25" s="23"/>
      <c r="S25" s="42">
        <f t="shared" si="6"/>
        <v>3996</v>
      </c>
      <c r="T25" s="49">
        <f t="shared" si="7"/>
        <v>3936.73404528</v>
      </c>
      <c r="U25" s="56"/>
    </row>
    <row r="26" ht="21" customHeight="1" spans="1:21">
      <c r="A26" s="47"/>
      <c r="B26" s="8">
        <v>7</v>
      </c>
      <c r="C26" s="24" t="s">
        <v>146</v>
      </c>
      <c r="D26" s="24"/>
      <c r="E26" s="9"/>
      <c r="F26" s="42"/>
      <c r="G26" s="9"/>
      <c r="H26" s="9"/>
      <c r="I26" s="23"/>
      <c r="J26" s="24">
        <v>200</v>
      </c>
      <c r="K26" s="9">
        <v>25</v>
      </c>
      <c r="L26" s="9">
        <f t="shared" si="8"/>
        <v>5000</v>
      </c>
      <c r="M26" s="9"/>
      <c r="N26" s="23"/>
      <c r="O26" s="23"/>
      <c r="P26" s="9"/>
      <c r="Q26" s="42"/>
      <c r="R26" s="23"/>
      <c r="S26" s="42">
        <f t="shared" si="6"/>
        <v>5000</v>
      </c>
      <c r="T26" s="49">
        <f t="shared" si="7"/>
        <v>4925.8434</v>
      </c>
      <c r="U26" s="56"/>
    </row>
    <row r="27" ht="21" customHeight="1" spans="1:21">
      <c r="A27" s="47"/>
      <c r="B27" s="42">
        <v>8</v>
      </c>
      <c r="C27" s="24" t="s">
        <v>147</v>
      </c>
      <c r="D27" s="24">
        <v>105</v>
      </c>
      <c r="E27" s="11">
        <v>12</v>
      </c>
      <c r="F27" s="42">
        <f t="shared" si="9"/>
        <v>1260</v>
      </c>
      <c r="G27" s="9"/>
      <c r="H27" s="9"/>
      <c r="I27" s="23"/>
      <c r="J27" s="24">
        <v>105</v>
      </c>
      <c r="K27" s="9">
        <v>25</v>
      </c>
      <c r="L27" s="9">
        <f t="shared" si="8"/>
        <v>2625</v>
      </c>
      <c r="M27" s="9"/>
      <c r="N27" s="23"/>
      <c r="O27" s="23"/>
      <c r="P27" s="9"/>
      <c r="Q27" s="42"/>
      <c r="R27" s="23"/>
      <c r="S27" s="42">
        <f t="shared" si="6"/>
        <v>3885</v>
      </c>
      <c r="T27" s="49">
        <f t="shared" si="7"/>
        <v>3827.3803218</v>
      </c>
      <c r="U27" s="56"/>
    </row>
    <row r="28" ht="21" customHeight="1" spans="1:21">
      <c r="A28" s="47"/>
      <c r="B28" s="8">
        <v>9</v>
      </c>
      <c r="C28" s="24" t="s">
        <v>148</v>
      </c>
      <c r="D28" s="24"/>
      <c r="E28" s="9"/>
      <c r="F28" s="42"/>
      <c r="G28" s="9"/>
      <c r="H28" s="9"/>
      <c r="I28" s="23"/>
      <c r="J28" s="24">
        <v>90</v>
      </c>
      <c r="K28" s="9">
        <v>25</v>
      </c>
      <c r="L28" s="9">
        <f t="shared" si="8"/>
        <v>2250</v>
      </c>
      <c r="M28" s="50"/>
      <c r="N28" s="23"/>
      <c r="O28" s="23"/>
      <c r="P28" s="50"/>
      <c r="Q28" s="42"/>
      <c r="R28" s="23"/>
      <c r="S28" s="42">
        <f t="shared" si="6"/>
        <v>2250</v>
      </c>
      <c r="T28" s="49">
        <f t="shared" si="7"/>
        <v>2216.62953</v>
      </c>
      <c r="U28" s="56"/>
    </row>
    <row r="29" ht="21" customHeight="1" spans="1:21">
      <c r="A29" s="47"/>
      <c r="B29" s="42">
        <v>10</v>
      </c>
      <c r="C29" s="24" t="s">
        <v>149</v>
      </c>
      <c r="D29" s="24"/>
      <c r="E29" s="11"/>
      <c r="F29" s="42"/>
      <c r="G29" s="9"/>
      <c r="H29" s="9"/>
      <c r="I29" s="23"/>
      <c r="J29" s="24">
        <v>130</v>
      </c>
      <c r="K29" s="9">
        <v>25</v>
      </c>
      <c r="L29" s="9">
        <f t="shared" si="8"/>
        <v>3250</v>
      </c>
      <c r="M29" s="9"/>
      <c r="N29" s="23"/>
      <c r="O29" s="23"/>
      <c r="P29" s="9"/>
      <c r="Q29" s="42"/>
      <c r="R29" s="23"/>
      <c r="S29" s="42">
        <f t="shared" si="6"/>
        <v>3250</v>
      </c>
      <c r="T29" s="49">
        <f t="shared" si="7"/>
        <v>3201.79821</v>
      </c>
      <c r="U29" s="56"/>
    </row>
    <row r="30" ht="21" customHeight="1" spans="1:21">
      <c r="A30" s="47"/>
      <c r="B30" s="8">
        <v>11</v>
      </c>
      <c r="C30" s="24" t="s">
        <v>150</v>
      </c>
      <c r="D30" s="24">
        <v>150</v>
      </c>
      <c r="E30" s="9">
        <v>12</v>
      </c>
      <c r="F30" s="42">
        <f t="shared" si="9"/>
        <v>1800</v>
      </c>
      <c r="G30" s="9"/>
      <c r="H30" s="9"/>
      <c r="I30" s="23"/>
      <c r="J30" s="24">
        <v>150</v>
      </c>
      <c r="K30" s="9">
        <v>25</v>
      </c>
      <c r="L30" s="9">
        <f t="shared" si="8"/>
        <v>3750</v>
      </c>
      <c r="M30" s="9"/>
      <c r="N30" s="23"/>
      <c r="O30" s="23"/>
      <c r="P30" s="9"/>
      <c r="Q30" s="42"/>
      <c r="R30" s="23"/>
      <c r="S30" s="42">
        <f t="shared" si="6"/>
        <v>5550</v>
      </c>
      <c r="T30" s="49">
        <f t="shared" si="7"/>
        <v>5467.686174</v>
      </c>
      <c r="U30" s="56"/>
    </row>
    <row r="31" ht="21" customHeight="1" spans="1:21">
      <c r="A31" s="47"/>
      <c r="B31" s="42">
        <v>12</v>
      </c>
      <c r="C31" s="24" t="s">
        <v>151</v>
      </c>
      <c r="D31" s="24">
        <v>150</v>
      </c>
      <c r="E31" s="11">
        <v>12</v>
      </c>
      <c r="F31" s="42">
        <f t="shared" si="9"/>
        <v>1800</v>
      </c>
      <c r="G31" s="9"/>
      <c r="H31" s="9"/>
      <c r="I31" s="23"/>
      <c r="J31" s="24">
        <v>150</v>
      </c>
      <c r="K31" s="9">
        <v>25</v>
      </c>
      <c r="L31" s="9">
        <f t="shared" si="8"/>
        <v>3750</v>
      </c>
      <c r="M31" s="9"/>
      <c r="N31" s="23"/>
      <c r="O31" s="23"/>
      <c r="P31" s="9"/>
      <c r="Q31" s="42"/>
      <c r="R31" s="23"/>
      <c r="S31" s="42">
        <f t="shared" si="6"/>
        <v>5550</v>
      </c>
      <c r="T31" s="49">
        <f t="shared" si="7"/>
        <v>5467.686174</v>
      </c>
      <c r="U31" s="56"/>
    </row>
    <row r="32" ht="21" customHeight="1" spans="1:21">
      <c r="A32" s="47"/>
      <c r="B32" s="48"/>
      <c r="C32" s="42" t="s">
        <v>28</v>
      </c>
      <c r="D32" s="12">
        <f>SUM(D21:D31)</f>
        <v>867.2</v>
      </c>
      <c r="E32" s="12"/>
      <c r="F32" s="42">
        <f t="shared" si="9"/>
        <v>10406.4</v>
      </c>
      <c r="G32" s="12"/>
      <c r="H32" s="12"/>
      <c r="I32" s="19"/>
      <c r="J32" s="12">
        <f>SUM(J21:J31)</f>
        <v>1530.29</v>
      </c>
      <c r="K32" s="12"/>
      <c r="L32" s="9">
        <f t="shared" si="8"/>
        <v>38257.25</v>
      </c>
      <c r="M32" s="12">
        <f t="shared" ref="M32:R32" si="10">SUM(M20:M31)</f>
        <v>149.22</v>
      </c>
      <c r="N32" s="11">
        <f t="shared" si="10"/>
        <v>10</v>
      </c>
      <c r="O32" s="19">
        <f t="shared" si="10"/>
        <v>1492.2</v>
      </c>
      <c r="P32" s="12">
        <f t="shared" si="10"/>
        <v>149.22</v>
      </c>
      <c r="Q32" s="11">
        <f t="shared" si="10"/>
        <v>4</v>
      </c>
      <c r="R32" s="19">
        <f t="shared" si="10"/>
        <v>596.88</v>
      </c>
      <c r="S32" s="42">
        <f t="shared" si="6"/>
        <v>50752.73</v>
      </c>
      <c r="T32" s="49">
        <f>SUM(T20:T31)</f>
        <v>50000.0000204964</v>
      </c>
      <c r="U32" s="56"/>
    </row>
  </sheetData>
  <mergeCells count="20">
    <mergeCell ref="A1:U1"/>
    <mergeCell ref="A2:U2"/>
    <mergeCell ref="D3:R3"/>
    <mergeCell ref="D4:F4"/>
    <mergeCell ref="G4:I4"/>
    <mergeCell ref="J4:L4"/>
    <mergeCell ref="M4:O4"/>
    <mergeCell ref="P4:R4"/>
    <mergeCell ref="A10:C10"/>
    <mergeCell ref="A19:C19"/>
    <mergeCell ref="A3:A5"/>
    <mergeCell ref="A6:A9"/>
    <mergeCell ref="A11:A18"/>
    <mergeCell ref="A20:A32"/>
    <mergeCell ref="B3:B5"/>
    <mergeCell ref="C3:C5"/>
    <mergeCell ref="S3:S5"/>
    <mergeCell ref="T3:T5"/>
    <mergeCell ref="U3:U5"/>
    <mergeCell ref="U13:U15"/>
  </mergeCells>
  <printOptions horizontalCentered="1" verticalCentered="1"/>
  <pageMargins left="0.700694444444445" right="0.700694444444445" top="0.751388888888889" bottom="0.751388888888889" header="0.298611111111111" footer="0.298611111111111"/>
  <pageSetup paperSize="9" scale="75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9"/>
  <sheetViews>
    <sheetView workbookViewId="0">
      <selection activeCell="S30" sqref="S30"/>
    </sheetView>
  </sheetViews>
  <sheetFormatPr defaultColWidth="8.88888888888889" defaultRowHeight="14.4"/>
  <cols>
    <col min="1" max="1" width="2.44444444444444" style="33" customWidth="1"/>
    <col min="2" max="2" width="6.66666666666667" style="33" customWidth="1"/>
    <col min="3" max="3" width="7.5" style="33" customWidth="1"/>
    <col min="4" max="4" width="3.33333333333333" style="33" customWidth="1"/>
    <col min="5" max="5" width="9.44444444444444" style="33" customWidth="1"/>
    <col min="6" max="6" width="8.22222222222222" style="33" customWidth="1"/>
    <col min="7" max="7" width="3.22222222222222" style="33" customWidth="1"/>
    <col min="8" max="8" width="9.11111111111111" style="33" customWidth="1"/>
    <col min="9" max="9" width="7.55555555555556" style="33" customWidth="1"/>
    <col min="10" max="10" width="4" style="33" customWidth="1"/>
    <col min="11" max="11" width="10" style="33" customWidth="1"/>
    <col min="12" max="12" width="8.88888888888889" style="33" customWidth="1"/>
    <col min="13" max="13" width="3.44444444444444" style="33" customWidth="1"/>
    <col min="14" max="14" width="9.22222222222222" style="33" customWidth="1"/>
    <col min="15" max="15" width="9.11111111111111" style="33" customWidth="1"/>
    <col min="16" max="16" width="3.66666666666667" style="33" customWidth="1"/>
    <col min="17" max="17" width="8.55555555555556" style="33" customWidth="1"/>
    <col min="18" max="18" width="10.5555555555556" style="33" customWidth="1"/>
    <col min="19" max="19" width="10.2222222222222" style="33" customWidth="1"/>
    <col min="20" max="20" width="4.11111111111111" style="33" customWidth="1"/>
    <col min="21" max="21" width="12.8888888888889" style="33"/>
    <col min="22" max="16384" width="8.88888888888889" style="33"/>
  </cols>
  <sheetData>
    <row r="1" s="33" customFormat="1" ht="33" customHeight="1" spans="1:20">
      <c r="A1" s="34" t="s">
        <v>152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="33" customFormat="1" ht="24" customHeight="1" spans="1:20">
      <c r="A2" s="35" t="s">
        <v>153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="33" customFormat="1" ht="18" customHeight="1" spans="1:20">
      <c r="A3" s="36" t="s">
        <v>109</v>
      </c>
      <c r="B3" s="36" t="s">
        <v>154</v>
      </c>
      <c r="C3" s="37" t="s">
        <v>6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4" t="s">
        <v>7</v>
      </c>
      <c r="S3" s="15" t="s">
        <v>8</v>
      </c>
      <c r="T3" s="16" t="s">
        <v>9</v>
      </c>
    </row>
    <row r="4" s="33" customFormat="1" ht="15" customHeight="1" spans="1:20">
      <c r="A4" s="16"/>
      <c r="B4" s="16"/>
      <c r="C4" s="16" t="s">
        <v>10</v>
      </c>
      <c r="D4" s="16"/>
      <c r="E4" s="16"/>
      <c r="F4" s="16" t="s">
        <v>11</v>
      </c>
      <c r="G4" s="16"/>
      <c r="H4" s="16"/>
      <c r="I4" s="16" t="s">
        <v>12</v>
      </c>
      <c r="J4" s="16"/>
      <c r="K4" s="16"/>
      <c r="L4" s="16" t="s">
        <v>13</v>
      </c>
      <c r="M4" s="16"/>
      <c r="N4" s="16"/>
      <c r="O4" s="16" t="s">
        <v>14</v>
      </c>
      <c r="P4" s="16"/>
      <c r="Q4" s="16"/>
      <c r="R4" s="7"/>
      <c r="S4" s="17"/>
      <c r="T4" s="9"/>
    </row>
    <row r="5" s="33" customFormat="1" ht="31" customHeight="1" spans="1:20">
      <c r="A5" s="16"/>
      <c r="B5" s="16"/>
      <c r="C5" s="38" t="s">
        <v>15</v>
      </c>
      <c r="D5" s="36" t="s">
        <v>16</v>
      </c>
      <c r="E5" s="16" t="s">
        <v>155</v>
      </c>
      <c r="F5" s="38" t="s">
        <v>15</v>
      </c>
      <c r="G5" s="36" t="s">
        <v>16</v>
      </c>
      <c r="H5" s="16" t="s">
        <v>155</v>
      </c>
      <c r="I5" s="38" t="s">
        <v>15</v>
      </c>
      <c r="J5" s="36" t="s">
        <v>16</v>
      </c>
      <c r="K5" s="16" t="s">
        <v>155</v>
      </c>
      <c r="L5" s="38" t="s">
        <v>15</v>
      </c>
      <c r="M5" s="36" t="s">
        <v>16</v>
      </c>
      <c r="N5" s="16" t="s">
        <v>155</v>
      </c>
      <c r="O5" s="38" t="s">
        <v>15</v>
      </c>
      <c r="P5" s="36" t="s">
        <v>16</v>
      </c>
      <c r="Q5" s="16" t="s">
        <v>155</v>
      </c>
      <c r="R5" s="7"/>
      <c r="S5" s="18"/>
      <c r="T5" s="9"/>
    </row>
    <row r="6" s="33" customFormat="1" ht="13.5" customHeight="1" spans="1:20">
      <c r="A6" s="9">
        <v>1</v>
      </c>
      <c r="B6" s="9" t="s">
        <v>156</v>
      </c>
      <c r="C6" s="12">
        <v>313.9</v>
      </c>
      <c r="D6" s="11">
        <v>12</v>
      </c>
      <c r="E6" s="12">
        <f>C6*12</f>
        <v>3766.8</v>
      </c>
      <c r="F6" s="12">
        <v>313.9</v>
      </c>
      <c r="G6" s="11">
        <v>10</v>
      </c>
      <c r="H6" s="12">
        <f>F6*10</f>
        <v>3139</v>
      </c>
      <c r="I6" s="12">
        <v>313.9</v>
      </c>
      <c r="J6" s="11">
        <v>25</v>
      </c>
      <c r="K6" s="12">
        <f>I6*25</f>
        <v>7847.5</v>
      </c>
      <c r="L6" s="9">
        <v>313.9</v>
      </c>
      <c r="M6" s="11">
        <v>10</v>
      </c>
      <c r="N6" s="12">
        <f>L6*10</f>
        <v>3139</v>
      </c>
      <c r="O6" s="9">
        <v>313.9</v>
      </c>
      <c r="P6" s="11">
        <v>4</v>
      </c>
      <c r="Q6" s="12">
        <f>O6*4</f>
        <v>1255.6</v>
      </c>
      <c r="R6" s="12">
        <f>E6+H6+K6+N6+Q6</f>
        <v>19147.9</v>
      </c>
      <c r="S6" s="10">
        <f>R6*0.969716948</f>
        <v>18568.0431486092</v>
      </c>
      <c r="T6" s="32"/>
    </row>
    <row r="7" s="33" customFormat="1" ht="13.5" customHeight="1" spans="1:20">
      <c r="A7" s="9">
        <v>2</v>
      </c>
      <c r="B7" s="9" t="s">
        <v>157</v>
      </c>
      <c r="C7" s="12">
        <v>1765.23</v>
      </c>
      <c r="D7" s="11">
        <v>12</v>
      </c>
      <c r="E7" s="12">
        <f t="shared" ref="E7:E29" si="0">C7*12</f>
        <v>21182.76</v>
      </c>
      <c r="F7" s="12">
        <v>1765.23</v>
      </c>
      <c r="G7" s="11">
        <v>10</v>
      </c>
      <c r="H7" s="12">
        <f t="shared" ref="H7:H29" si="1">F7*10</f>
        <v>17652.3</v>
      </c>
      <c r="I7" s="12">
        <v>1765.23</v>
      </c>
      <c r="J7" s="11">
        <v>25</v>
      </c>
      <c r="K7" s="12">
        <f t="shared" ref="K7:K29" si="2">I7*25</f>
        <v>44130.75</v>
      </c>
      <c r="L7" s="9">
        <v>1765.23</v>
      </c>
      <c r="M7" s="11">
        <v>10</v>
      </c>
      <c r="N7" s="12">
        <f t="shared" ref="N7:N29" si="3">L7*10</f>
        <v>17652.3</v>
      </c>
      <c r="O7" s="9">
        <v>1765.23</v>
      </c>
      <c r="P7" s="11">
        <v>4</v>
      </c>
      <c r="Q7" s="12">
        <f t="shared" ref="Q7:Q29" si="4">O7*4</f>
        <v>7060.92</v>
      </c>
      <c r="R7" s="12">
        <f t="shared" ref="R7:R29" si="5">E7+H7+K7+N7+Q7</f>
        <v>107679.03</v>
      </c>
      <c r="S7" s="10">
        <f t="shared" ref="S7:S28" si="6">R7*0.969716948</f>
        <v>104418.1803352</v>
      </c>
      <c r="T7" s="32"/>
    </row>
    <row r="8" s="33" customFormat="1" ht="13.5" customHeight="1" spans="1:20">
      <c r="A8" s="9">
        <v>3</v>
      </c>
      <c r="B8" s="9" t="s">
        <v>158</v>
      </c>
      <c r="C8" s="12">
        <v>1306.39</v>
      </c>
      <c r="D8" s="11">
        <v>12</v>
      </c>
      <c r="E8" s="12">
        <f t="shared" si="0"/>
        <v>15676.68</v>
      </c>
      <c r="F8" s="12">
        <v>1306.39</v>
      </c>
      <c r="G8" s="11">
        <v>10</v>
      </c>
      <c r="H8" s="12">
        <f t="shared" si="1"/>
        <v>13063.9</v>
      </c>
      <c r="I8" s="12">
        <v>1306.39</v>
      </c>
      <c r="J8" s="11">
        <v>25</v>
      </c>
      <c r="K8" s="12">
        <f t="shared" si="2"/>
        <v>32659.75</v>
      </c>
      <c r="L8" s="9">
        <v>1306.39</v>
      </c>
      <c r="M8" s="11">
        <v>10</v>
      </c>
      <c r="N8" s="12">
        <f t="shared" si="3"/>
        <v>13063.9</v>
      </c>
      <c r="O8" s="9">
        <v>1306.39</v>
      </c>
      <c r="P8" s="11">
        <v>4</v>
      </c>
      <c r="Q8" s="12">
        <f t="shared" si="4"/>
        <v>5225.56</v>
      </c>
      <c r="R8" s="12">
        <f t="shared" si="5"/>
        <v>79689.79</v>
      </c>
      <c r="S8" s="10">
        <f t="shared" si="6"/>
        <v>77276.5399455609</v>
      </c>
      <c r="T8" s="32"/>
    </row>
    <row r="9" s="33" customFormat="1" ht="13.5" customHeight="1" spans="1:20">
      <c r="A9" s="9">
        <v>4</v>
      </c>
      <c r="B9" s="9" t="s">
        <v>159</v>
      </c>
      <c r="C9" s="12">
        <v>907.26</v>
      </c>
      <c r="D9" s="11">
        <v>12</v>
      </c>
      <c r="E9" s="12">
        <f t="shared" si="0"/>
        <v>10887.12</v>
      </c>
      <c r="F9" s="12">
        <v>907.26</v>
      </c>
      <c r="G9" s="11">
        <v>10</v>
      </c>
      <c r="H9" s="12">
        <f t="shared" si="1"/>
        <v>9072.6</v>
      </c>
      <c r="I9" s="12">
        <v>907.26</v>
      </c>
      <c r="J9" s="11">
        <v>25</v>
      </c>
      <c r="K9" s="12">
        <f t="shared" si="2"/>
        <v>22681.5</v>
      </c>
      <c r="L9" s="9">
        <v>907.26</v>
      </c>
      <c r="M9" s="11">
        <v>10</v>
      </c>
      <c r="N9" s="12">
        <f t="shared" si="3"/>
        <v>9072.6</v>
      </c>
      <c r="O9" s="9">
        <v>907.26</v>
      </c>
      <c r="P9" s="11">
        <v>4</v>
      </c>
      <c r="Q9" s="12">
        <f t="shared" si="4"/>
        <v>3629.04</v>
      </c>
      <c r="R9" s="12">
        <f t="shared" si="5"/>
        <v>55342.86</v>
      </c>
      <c r="S9" s="10">
        <f t="shared" si="6"/>
        <v>53666.9092927913</v>
      </c>
      <c r="T9" s="32"/>
    </row>
    <row r="10" s="33" customFormat="1" ht="13.5" customHeight="1" spans="1:20">
      <c r="A10" s="9">
        <v>5</v>
      </c>
      <c r="B10" s="9" t="s">
        <v>34</v>
      </c>
      <c r="C10" s="12">
        <v>485.74</v>
      </c>
      <c r="D10" s="11">
        <v>12</v>
      </c>
      <c r="E10" s="12">
        <f t="shared" si="0"/>
        <v>5828.88</v>
      </c>
      <c r="F10" s="12">
        <v>485.74</v>
      </c>
      <c r="G10" s="11">
        <v>10</v>
      </c>
      <c r="H10" s="12">
        <f t="shared" si="1"/>
        <v>4857.4</v>
      </c>
      <c r="I10" s="12">
        <v>485.74</v>
      </c>
      <c r="J10" s="11">
        <v>25</v>
      </c>
      <c r="K10" s="12">
        <f t="shared" si="2"/>
        <v>12143.5</v>
      </c>
      <c r="L10" s="9">
        <v>485.74</v>
      </c>
      <c r="M10" s="11">
        <v>10</v>
      </c>
      <c r="N10" s="12">
        <f t="shared" si="3"/>
        <v>4857.4</v>
      </c>
      <c r="O10" s="9">
        <v>485.74</v>
      </c>
      <c r="P10" s="11">
        <v>4</v>
      </c>
      <c r="Q10" s="12">
        <f t="shared" si="4"/>
        <v>1942.96</v>
      </c>
      <c r="R10" s="12">
        <f t="shared" si="5"/>
        <v>29630.14</v>
      </c>
      <c r="S10" s="10">
        <f t="shared" si="6"/>
        <v>28732.8489296127</v>
      </c>
      <c r="T10" s="32"/>
    </row>
    <row r="11" s="33" customFormat="1" ht="13.5" customHeight="1" spans="1:20">
      <c r="A11" s="9">
        <v>6</v>
      </c>
      <c r="B11" s="9" t="s">
        <v>160</v>
      </c>
      <c r="C11" s="12">
        <v>1652.97</v>
      </c>
      <c r="D11" s="11">
        <v>12</v>
      </c>
      <c r="E11" s="12">
        <f t="shared" si="0"/>
        <v>19835.64</v>
      </c>
      <c r="F11" s="12">
        <v>1652.97</v>
      </c>
      <c r="G11" s="11">
        <v>10</v>
      </c>
      <c r="H11" s="12">
        <f t="shared" si="1"/>
        <v>16529.7</v>
      </c>
      <c r="I11" s="12">
        <v>1652.97</v>
      </c>
      <c r="J11" s="11">
        <v>25</v>
      </c>
      <c r="K11" s="12">
        <f t="shared" si="2"/>
        <v>41324.25</v>
      </c>
      <c r="L11" s="9">
        <v>1652.97</v>
      </c>
      <c r="M11" s="11">
        <v>10</v>
      </c>
      <c r="N11" s="12">
        <f t="shared" si="3"/>
        <v>16529.7</v>
      </c>
      <c r="O11" s="9">
        <v>1652.97</v>
      </c>
      <c r="P11" s="11">
        <v>4</v>
      </c>
      <c r="Q11" s="12">
        <f t="shared" si="4"/>
        <v>6611.88</v>
      </c>
      <c r="R11" s="12">
        <f t="shared" si="5"/>
        <v>100831.17</v>
      </c>
      <c r="S11" s="10">
        <f t="shared" si="6"/>
        <v>97777.6944356692</v>
      </c>
      <c r="T11" s="32"/>
    </row>
    <row r="12" s="33" customFormat="1" ht="13.5" customHeight="1" spans="1:20">
      <c r="A12" s="9">
        <v>7</v>
      </c>
      <c r="B12" s="9" t="s">
        <v>161</v>
      </c>
      <c r="C12" s="12">
        <v>1007.82</v>
      </c>
      <c r="D12" s="11">
        <v>12</v>
      </c>
      <c r="E12" s="12">
        <f t="shared" si="0"/>
        <v>12093.84</v>
      </c>
      <c r="F12" s="12">
        <v>1007.82</v>
      </c>
      <c r="G12" s="11">
        <v>10</v>
      </c>
      <c r="H12" s="12">
        <f t="shared" si="1"/>
        <v>10078.2</v>
      </c>
      <c r="I12" s="12"/>
      <c r="J12" s="11">
        <v>25</v>
      </c>
      <c r="K12" s="12">
        <f t="shared" si="2"/>
        <v>0</v>
      </c>
      <c r="L12" s="9">
        <v>226.02</v>
      </c>
      <c r="M12" s="11">
        <v>10</v>
      </c>
      <c r="N12" s="12">
        <f t="shared" si="3"/>
        <v>2260.2</v>
      </c>
      <c r="O12" s="9">
        <v>226.02</v>
      </c>
      <c r="P12" s="11">
        <v>4</v>
      </c>
      <c r="Q12" s="12">
        <f t="shared" si="4"/>
        <v>904.08</v>
      </c>
      <c r="R12" s="12">
        <f t="shared" si="5"/>
        <v>25336.32</v>
      </c>
      <c r="S12" s="10">
        <f t="shared" si="6"/>
        <v>24569.0589039514</v>
      </c>
      <c r="T12" s="32"/>
    </row>
    <row r="13" s="33" customFormat="1" ht="13.5" customHeight="1" spans="1:20">
      <c r="A13" s="9">
        <v>8</v>
      </c>
      <c r="B13" s="9" t="s">
        <v>162</v>
      </c>
      <c r="C13" s="12">
        <v>692.77</v>
      </c>
      <c r="D13" s="11">
        <v>12</v>
      </c>
      <c r="E13" s="12">
        <f t="shared" si="0"/>
        <v>8313.24</v>
      </c>
      <c r="F13" s="12">
        <v>692.77</v>
      </c>
      <c r="G13" s="11">
        <v>10</v>
      </c>
      <c r="H13" s="12">
        <f t="shared" si="1"/>
        <v>6927.7</v>
      </c>
      <c r="I13" s="12"/>
      <c r="J13" s="11">
        <v>25</v>
      </c>
      <c r="K13" s="12">
        <f t="shared" si="2"/>
        <v>0</v>
      </c>
      <c r="L13" s="9">
        <v>160.07</v>
      </c>
      <c r="M13" s="11">
        <v>10</v>
      </c>
      <c r="N13" s="12">
        <f t="shared" si="3"/>
        <v>1600.7</v>
      </c>
      <c r="O13" s="9">
        <v>160.07</v>
      </c>
      <c r="P13" s="11">
        <v>4</v>
      </c>
      <c r="Q13" s="12">
        <f t="shared" si="4"/>
        <v>640.28</v>
      </c>
      <c r="R13" s="12">
        <f t="shared" si="5"/>
        <v>17481.92</v>
      </c>
      <c r="S13" s="10">
        <f t="shared" si="6"/>
        <v>16952.5141075802</v>
      </c>
      <c r="T13" s="32"/>
    </row>
    <row r="14" s="33" customFormat="1" ht="13.5" customHeight="1" spans="1:20">
      <c r="A14" s="9">
        <v>9</v>
      </c>
      <c r="B14" s="9" t="s">
        <v>163</v>
      </c>
      <c r="C14" s="12">
        <v>1592.6</v>
      </c>
      <c r="D14" s="11">
        <v>12</v>
      </c>
      <c r="E14" s="12">
        <f t="shared" si="0"/>
        <v>19111.2</v>
      </c>
      <c r="F14" s="12">
        <v>1592.6</v>
      </c>
      <c r="G14" s="11">
        <v>10</v>
      </c>
      <c r="H14" s="12">
        <f t="shared" si="1"/>
        <v>15926</v>
      </c>
      <c r="I14" s="12">
        <v>1592.6</v>
      </c>
      <c r="J14" s="11">
        <v>25</v>
      </c>
      <c r="K14" s="12">
        <f t="shared" si="2"/>
        <v>39815</v>
      </c>
      <c r="L14" s="9">
        <v>1592.6</v>
      </c>
      <c r="M14" s="11">
        <v>10</v>
      </c>
      <c r="N14" s="12">
        <f t="shared" si="3"/>
        <v>15926</v>
      </c>
      <c r="O14" s="9">
        <v>1592.6</v>
      </c>
      <c r="P14" s="11">
        <v>4</v>
      </c>
      <c r="Q14" s="12">
        <f t="shared" si="4"/>
        <v>6370.4</v>
      </c>
      <c r="R14" s="12">
        <f t="shared" si="5"/>
        <v>97148.6</v>
      </c>
      <c r="S14" s="10">
        <f t="shared" si="6"/>
        <v>94206.6438944728</v>
      </c>
      <c r="T14" s="32"/>
    </row>
    <row r="15" s="33" customFormat="1" ht="13.5" customHeight="1" spans="1:20">
      <c r="A15" s="9">
        <v>10</v>
      </c>
      <c r="B15" s="9" t="s">
        <v>164</v>
      </c>
      <c r="C15" s="12">
        <v>552.12</v>
      </c>
      <c r="D15" s="11">
        <v>12</v>
      </c>
      <c r="E15" s="12">
        <f t="shared" si="0"/>
        <v>6625.44</v>
      </c>
      <c r="F15" s="12">
        <v>552.12</v>
      </c>
      <c r="G15" s="11">
        <v>10</v>
      </c>
      <c r="H15" s="12">
        <f t="shared" si="1"/>
        <v>5521.2</v>
      </c>
      <c r="I15" s="12">
        <v>65.11</v>
      </c>
      <c r="J15" s="11">
        <v>25</v>
      </c>
      <c r="K15" s="12">
        <f t="shared" si="2"/>
        <v>1627.75</v>
      </c>
      <c r="L15" s="9">
        <v>260.4</v>
      </c>
      <c r="M15" s="11">
        <v>10</v>
      </c>
      <c r="N15" s="12">
        <f t="shared" si="3"/>
        <v>2604</v>
      </c>
      <c r="O15" s="9">
        <v>260.4</v>
      </c>
      <c r="P15" s="11">
        <v>4</v>
      </c>
      <c r="Q15" s="12">
        <f t="shared" si="4"/>
        <v>1041.6</v>
      </c>
      <c r="R15" s="12">
        <f t="shared" si="5"/>
        <v>17419.99</v>
      </c>
      <c r="S15" s="10">
        <f t="shared" si="6"/>
        <v>16892.4595369905</v>
      </c>
      <c r="T15" s="32"/>
    </row>
    <row r="16" s="33" customFormat="1" ht="13.5" customHeight="1" spans="1:20">
      <c r="A16" s="9">
        <v>11</v>
      </c>
      <c r="B16" s="9" t="s">
        <v>165</v>
      </c>
      <c r="C16" s="12">
        <v>350.68</v>
      </c>
      <c r="D16" s="11">
        <v>12</v>
      </c>
      <c r="E16" s="12">
        <f t="shared" si="0"/>
        <v>4208.16</v>
      </c>
      <c r="F16" s="12">
        <v>350.68</v>
      </c>
      <c r="G16" s="11">
        <v>10</v>
      </c>
      <c r="H16" s="12">
        <f t="shared" si="1"/>
        <v>3506.8</v>
      </c>
      <c r="I16" s="12">
        <v>244.01</v>
      </c>
      <c r="J16" s="11">
        <v>25</v>
      </c>
      <c r="K16" s="12">
        <f t="shared" si="2"/>
        <v>6100.25</v>
      </c>
      <c r="L16" s="9">
        <v>293.54</v>
      </c>
      <c r="M16" s="11">
        <v>10</v>
      </c>
      <c r="N16" s="12">
        <f t="shared" si="3"/>
        <v>2935.4</v>
      </c>
      <c r="O16" s="9">
        <v>296.15</v>
      </c>
      <c r="P16" s="11">
        <v>4</v>
      </c>
      <c r="Q16" s="12">
        <f t="shared" si="4"/>
        <v>1184.6</v>
      </c>
      <c r="R16" s="12">
        <f t="shared" si="5"/>
        <v>17935.21</v>
      </c>
      <c r="S16" s="10">
        <f t="shared" si="6"/>
        <v>17392.0771029391</v>
      </c>
      <c r="T16" s="32"/>
    </row>
    <row r="17" s="33" customFormat="1" ht="13.5" customHeight="1" spans="1:20">
      <c r="A17" s="9">
        <v>12</v>
      </c>
      <c r="B17" s="9" t="s">
        <v>166</v>
      </c>
      <c r="C17" s="12">
        <v>576.07</v>
      </c>
      <c r="D17" s="11">
        <v>12</v>
      </c>
      <c r="E17" s="12">
        <f t="shared" si="0"/>
        <v>6912.84</v>
      </c>
      <c r="F17" s="12">
        <v>576.07</v>
      </c>
      <c r="G17" s="11">
        <v>10</v>
      </c>
      <c r="H17" s="12">
        <f t="shared" si="1"/>
        <v>5760.7</v>
      </c>
      <c r="I17" s="12">
        <v>576.07</v>
      </c>
      <c r="J17" s="11">
        <v>25</v>
      </c>
      <c r="K17" s="12">
        <f t="shared" si="2"/>
        <v>14401.75</v>
      </c>
      <c r="L17" s="9">
        <v>576.07</v>
      </c>
      <c r="M17" s="11">
        <v>10</v>
      </c>
      <c r="N17" s="12">
        <f t="shared" si="3"/>
        <v>5760.7</v>
      </c>
      <c r="O17" s="9">
        <v>576.07</v>
      </c>
      <c r="P17" s="11">
        <v>4</v>
      </c>
      <c r="Q17" s="12">
        <f t="shared" si="4"/>
        <v>2304.28</v>
      </c>
      <c r="R17" s="12">
        <f t="shared" si="5"/>
        <v>35140.27</v>
      </c>
      <c r="S17" s="10">
        <f t="shared" si="6"/>
        <v>34076.115376296</v>
      </c>
      <c r="T17" s="32"/>
    </row>
    <row r="18" s="33" customFormat="1" ht="13.5" customHeight="1" spans="1:20">
      <c r="A18" s="9">
        <v>13</v>
      </c>
      <c r="B18" s="9" t="s">
        <v>167</v>
      </c>
      <c r="C18" s="12">
        <v>603.13</v>
      </c>
      <c r="D18" s="11">
        <v>12</v>
      </c>
      <c r="E18" s="12">
        <f t="shared" si="0"/>
        <v>7237.56</v>
      </c>
      <c r="F18" s="12">
        <v>603.13</v>
      </c>
      <c r="G18" s="11">
        <v>10</v>
      </c>
      <c r="H18" s="12">
        <f t="shared" si="1"/>
        <v>6031.3</v>
      </c>
      <c r="I18" s="12">
        <v>603.13</v>
      </c>
      <c r="J18" s="11">
        <v>25</v>
      </c>
      <c r="K18" s="12">
        <f t="shared" si="2"/>
        <v>15078.25</v>
      </c>
      <c r="L18" s="9">
        <v>603.13</v>
      </c>
      <c r="M18" s="11">
        <v>10</v>
      </c>
      <c r="N18" s="12">
        <f t="shared" si="3"/>
        <v>6031.3</v>
      </c>
      <c r="O18" s="9">
        <v>603.13</v>
      </c>
      <c r="P18" s="11">
        <v>4</v>
      </c>
      <c r="Q18" s="12">
        <f t="shared" si="4"/>
        <v>2412.52</v>
      </c>
      <c r="R18" s="12">
        <f t="shared" si="5"/>
        <v>36790.93</v>
      </c>
      <c r="S18" s="10">
        <f t="shared" si="6"/>
        <v>35676.7883536816</v>
      </c>
      <c r="T18" s="32"/>
    </row>
    <row r="19" s="33" customFormat="1" ht="13.5" customHeight="1" spans="1:20">
      <c r="A19" s="9">
        <v>14</v>
      </c>
      <c r="B19" s="9" t="s">
        <v>168</v>
      </c>
      <c r="C19" s="12">
        <v>776.36</v>
      </c>
      <c r="D19" s="11">
        <v>12</v>
      </c>
      <c r="E19" s="12">
        <f t="shared" si="0"/>
        <v>9316.32</v>
      </c>
      <c r="F19" s="12">
        <v>776.36</v>
      </c>
      <c r="G19" s="11">
        <v>10</v>
      </c>
      <c r="H19" s="12">
        <f t="shared" si="1"/>
        <v>7763.6</v>
      </c>
      <c r="I19" s="12">
        <v>673.53</v>
      </c>
      <c r="J19" s="11">
        <v>25</v>
      </c>
      <c r="K19" s="12">
        <f t="shared" si="2"/>
        <v>16838.25</v>
      </c>
      <c r="L19" s="9">
        <v>707.86</v>
      </c>
      <c r="M19" s="11">
        <v>10</v>
      </c>
      <c r="N19" s="12">
        <f t="shared" si="3"/>
        <v>7078.6</v>
      </c>
      <c r="O19" s="9">
        <v>707.86</v>
      </c>
      <c r="P19" s="11">
        <v>4</v>
      </c>
      <c r="Q19" s="12">
        <f t="shared" si="4"/>
        <v>2831.44</v>
      </c>
      <c r="R19" s="12">
        <f t="shared" si="5"/>
        <v>43828.21</v>
      </c>
      <c r="S19" s="10">
        <f t="shared" si="6"/>
        <v>42500.9580375031</v>
      </c>
      <c r="T19" s="32"/>
    </row>
    <row r="20" s="33" customFormat="1" ht="13.5" customHeight="1" spans="1:20">
      <c r="A20" s="9">
        <v>15</v>
      </c>
      <c r="B20" s="9" t="s">
        <v>169</v>
      </c>
      <c r="C20" s="12">
        <v>1483.02</v>
      </c>
      <c r="D20" s="11">
        <v>12</v>
      </c>
      <c r="E20" s="12">
        <f t="shared" si="0"/>
        <v>17796.24</v>
      </c>
      <c r="F20" s="12">
        <v>1483.02</v>
      </c>
      <c r="G20" s="11">
        <v>10</v>
      </c>
      <c r="H20" s="12">
        <f t="shared" si="1"/>
        <v>14830.2</v>
      </c>
      <c r="I20" s="12">
        <v>257.84</v>
      </c>
      <c r="J20" s="11">
        <v>25</v>
      </c>
      <c r="K20" s="12">
        <f t="shared" si="2"/>
        <v>6446</v>
      </c>
      <c r="L20" s="9">
        <v>257.84</v>
      </c>
      <c r="M20" s="11">
        <v>10</v>
      </c>
      <c r="N20" s="12">
        <f t="shared" si="3"/>
        <v>2578.4</v>
      </c>
      <c r="O20" s="9">
        <v>257.84</v>
      </c>
      <c r="P20" s="11">
        <v>4</v>
      </c>
      <c r="Q20" s="12">
        <f t="shared" si="4"/>
        <v>1031.36</v>
      </c>
      <c r="R20" s="12">
        <f t="shared" si="5"/>
        <v>42682.2</v>
      </c>
      <c r="S20" s="10">
        <f t="shared" si="6"/>
        <v>41389.6527179256</v>
      </c>
      <c r="T20" s="32"/>
    </row>
    <row r="21" s="33" customFormat="1" ht="13.5" customHeight="1" spans="1:20">
      <c r="A21" s="9">
        <v>16</v>
      </c>
      <c r="B21" s="9" t="s">
        <v>170</v>
      </c>
      <c r="C21" s="12">
        <v>353.61</v>
      </c>
      <c r="D21" s="11">
        <v>12</v>
      </c>
      <c r="E21" s="12">
        <f t="shared" si="0"/>
        <v>4243.32</v>
      </c>
      <c r="F21" s="12">
        <v>353.61</v>
      </c>
      <c r="G21" s="11">
        <v>10</v>
      </c>
      <c r="H21" s="12">
        <f t="shared" si="1"/>
        <v>3536.1</v>
      </c>
      <c r="I21" s="12">
        <v>221.28</v>
      </c>
      <c r="J21" s="11">
        <v>25</v>
      </c>
      <c r="K21" s="12">
        <f t="shared" si="2"/>
        <v>5532</v>
      </c>
      <c r="L21" s="9">
        <v>282.1</v>
      </c>
      <c r="M21" s="11">
        <v>10</v>
      </c>
      <c r="N21" s="12">
        <f t="shared" si="3"/>
        <v>2821</v>
      </c>
      <c r="O21" s="9">
        <v>282.1</v>
      </c>
      <c r="P21" s="11">
        <v>4</v>
      </c>
      <c r="Q21" s="12">
        <f t="shared" si="4"/>
        <v>1128.4</v>
      </c>
      <c r="R21" s="12">
        <f t="shared" si="5"/>
        <v>17260.82</v>
      </c>
      <c r="S21" s="10">
        <f t="shared" si="6"/>
        <v>16738.1096903774</v>
      </c>
      <c r="T21" s="32"/>
    </row>
    <row r="22" s="33" customFormat="1" ht="13.5" customHeight="1" spans="1:20">
      <c r="A22" s="9">
        <v>17</v>
      </c>
      <c r="B22" s="9" t="s">
        <v>171</v>
      </c>
      <c r="C22" s="12">
        <v>836.67</v>
      </c>
      <c r="D22" s="11">
        <v>12</v>
      </c>
      <c r="E22" s="12">
        <f t="shared" si="0"/>
        <v>10040.04</v>
      </c>
      <c r="F22" s="12">
        <v>836.67</v>
      </c>
      <c r="G22" s="11">
        <v>10</v>
      </c>
      <c r="H22" s="12">
        <f t="shared" si="1"/>
        <v>8366.7</v>
      </c>
      <c r="I22" s="12">
        <v>428.65</v>
      </c>
      <c r="J22" s="11">
        <v>25</v>
      </c>
      <c r="K22" s="12">
        <f t="shared" si="2"/>
        <v>10716.25</v>
      </c>
      <c r="L22" s="9">
        <v>1596.4</v>
      </c>
      <c r="M22" s="11">
        <v>10</v>
      </c>
      <c r="N22" s="12">
        <f t="shared" si="3"/>
        <v>15964</v>
      </c>
      <c r="O22" s="9">
        <v>1596.4</v>
      </c>
      <c r="P22" s="11">
        <v>4</v>
      </c>
      <c r="Q22" s="12">
        <f t="shared" si="4"/>
        <v>6385.6</v>
      </c>
      <c r="R22" s="12">
        <f t="shared" si="5"/>
        <v>51472.59</v>
      </c>
      <c r="S22" s="10">
        <f t="shared" si="6"/>
        <v>49913.8428804553</v>
      </c>
      <c r="T22" s="32"/>
    </row>
    <row r="23" s="33" customFormat="1" ht="13.5" customHeight="1" spans="1:20">
      <c r="A23" s="9">
        <v>18</v>
      </c>
      <c r="B23" s="9" t="s">
        <v>172</v>
      </c>
      <c r="C23" s="12">
        <v>1933.12</v>
      </c>
      <c r="D23" s="11">
        <v>12</v>
      </c>
      <c r="E23" s="12">
        <f t="shared" si="0"/>
        <v>23197.44</v>
      </c>
      <c r="F23" s="12">
        <v>1933.12</v>
      </c>
      <c r="G23" s="11">
        <v>10</v>
      </c>
      <c r="H23" s="12">
        <f t="shared" si="1"/>
        <v>19331.2</v>
      </c>
      <c r="I23" s="12">
        <v>1079.9</v>
      </c>
      <c r="J23" s="11">
        <v>25</v>
      </c>
      <c r="K23" s="12">
        <f t="shared" si="2"/>
        <v>26997.5</v>
      </c>
      <c r="L23" s="9">
        <v>1406.89</v>
      </c>
      <c r="M23" s="11">
        <v>10</v>
      </c>
      <c r="N23" s="12">
        <f t="shared" si="3"/>
        <v>14068.9</v>
      </c>
      <c r="O23" s="9">
        <v>1406.89</v>
      </c>
      <c r="P23" s="11">
        <v>4</v>
      </c>
      <c r="Q23" s="12">
        <f t="shared" si="4"/>
        <v>5627.56</v>
      </c>
      <c r="R23" s="12">
        <f t="shared" si="5"/>
        <v>89222.6</v>
      </c>
      <c r="S23" s="10">
        <f t="shared" si="6"/>
        <v>86520.6673646248</v>
      </c>
      <c r="T23" s="32"/>
    </row>
    <row r="24" s="33" customFormat="1" ht="13.5" customHeight="1" spans="1:20">
      <c r="A24" s="9">
        <v>19</v>
      </c>
      <c r="B24" s="23" t="s">
        <v>173</v>
      </c>
      <c r="C24" s="12">
        <v>1518.65</v>
      </c>
      <c r="D24" s="11">
        <v>12</v>
      </c>
      <c r="E24" s="12">
        <f t="shared" si="0"/>
        <v>18223.8</v>
      </c>
      <c r="F24" s="12">
        <v>1518.65</v>
      </c>
      <c r="G24" s="11">
        <v>10</v>
      </c>
      <c r="H24" s="12">
        <f t="shared" si="1"/>
        <v>15186.5</v>
      </c>
      <c r="I24" s="12">
        <v>626.04</v>
      </c>
      <c r="J24" s="11">
        <v>25</v>
      </c>
      <c r="K24" s="12">
        <f t="shared" si="2"/>
        <v>15651</v>
      </c>
      <c r="L24" s="23">
        <v>652.55</v>
      </c>
      <c r="M24" s="11">
        <v>10</v>
      </c>
      <c r="N24" s="12">
        <f t="shared" si="3"/>
        <v>6525.5</v>
      </c>
      <c r="O24" s="23">
        <v>652.55</v>
      </c>
      <c r="P24" s="11">
        <v>4</v>
      </c>
      <c r="Q24" s="12">
        <f t="shared" si="4"/>
        <v>2610.2</v>
      </c>
      <c r="R24" s="12">
        <f t="shared" si="5"/>
        <v>58197</v>
      </c>
      <c r="S24" s="10">
        <f t="shared" si="6"/>
        <v>56434.617222756</v>
      </c>
      <c r="T24" s="32"/>
    </row>
    <row r="25" s="33" customFormat="1" ht="13.5" customHeight="1" spans="1:20">
      <c r="A25" s="9">
        <v>20</v>
      </c>
      <c r="B25" s="23" t="s">
        <v>174</v>
      </c>
      <c r="C25" s="12">
        <v>3093.01</v>
      </c>
      <c r="D25" s="11">
        <v>12</v>
      </c>
      <c r="E25" s="12">
        <f t="shared" si="0"/>
        <v>37116.12</v>
      </c>
      <c r="F25" s="12">
        <v>3093.01</v>
      </c>
      <c r="G25" s="11">
        <v>10</v>
      </c>
      <c r="H25" s="12">
        <f t="shared" si="1"/>
        <v>30930.1</v>
      </c>
      <c r="I25" s="12">
        <v>2607.55</v>
      </c>
      <c r="J25" s="11">
        <v>25</v>
      </c>
      <c r="K25" s="12">
        <f t="shared" si="2"/>
        <v>65188.75</v>
      </c>
      <c r="L25" s="23">
        <v>2869.22</v>
      </c>
      <c r="M25" s="11">
        <v>10</v>
      </c>
      <c r="N25" s="12">
        <f t="shared" si="3"/>
        <v>28692.2</v>
      </c>
      <c r="O25" s="23">
        <v>2869.22</v>
      </c>
      <c r="P25" s="11">
        <v>4</v>
      </c>
      <c r="Q25" s="12">
        <f t="shared" si="4"/>
        <v>11476.88</v>
      </c>
      <c r="R25" s="12">
        <f t="shared" si="5"/>
        <v>173404.05</v>
      </c>
      <c r="S25" s="10">
        <f t="shared" si="6"/>
        <v>168152.846136839</v>
      </c>
      <c r="T25" s="32"/>
    </row>
    <row r="26" s="33" customFormat="1" ht="13.5" customHeight="1" spans="1:20">
      <c r="A26" s="9">
        <v>21</v>
      </c>
      <c r="B26" s="23" t="s">
        <v>175</v>
      </c>
      <c r="C26" s="12"/>
      <c r="D26" s="11">
        <v>12</v>
      </c>
      <c r="E26" s="12"/>
      <c r="F26" s="12">
        <v>1868.5</v>
      </c>
      <c r="G26" s="11">
        <v>10</v>
      </c>
      <c r="H26" s="12">
        <f t="shared" si="1"/>
        <v>18685</v>
      </c>
      <c r="I26" s="12"/>
      <c r="J26" s="11">
        <v>25</v>
      </c>
      <c r="K26" s="12"/>
      <c r="L26" s="9"/>
      <c r="M26" s="11">
        <v>10</v>
      </c>
      <c r="N26" s="12"/>
      <c r="O26" s="9"/>
      <c r="P26" s="11"/>
      <c r="Q26" s="12"/>
      <c r="R26" s="12">
        <f t="shared" si="5"/>
        <v>18685</v>
      </c>
      <c r="S26" s="10">
        <f t="shared" si="6"/>
        <v>18119.16117338</v>
      </c>
      <c r="T26" s="32"/>
    </row>
    <row r="27" s="33" customFormat="1" ht="13.5" customHeight="1" spans="1:20">
      <c r="A27" s="9">
        <v>22</v>
      </c>
      <c r="B27" s="23" t="s">
        <v>176</v>
      </c>
      <c r="C27" s="12">
        <v>1212.17</v>
      </c>
      <c r="D27" s="11">
        <v>12</v>
      </c>
      <c r="E27" s="12">
        <f t="shared" si="0"/>
        <v>14546.04</v>
      </c>
      <c r="F27" s="12">
        <v>1212.17</v>
      </c>
      <c r="G27" s="11">
        <v>10</v>
      </c>
      <c r="H27" s="12">
        <f t="shared" si="1"/>
        <v>12121.7</v>
      </c>
      <c r="I27" s="12">
        <v>1212.17</v>
      </c>
      <c r="J27" s="11">
        <v>25</v>
      </c>
      <c r="K27" s="12">
        <f t="shared" si="2"/>
        <v>30304.25</v>
      </c>
      <c r="L27" s="9">
        <v>1212.17</v>
      </c>
      <c r="M27" s="11">
        <v>10</v>
      </c>
      <c r="N27" s="12">
        <f t="shared" si="3"/>
        <v>12121.7</v>
      </c>
      <c r="O27" s="9">
        <v>1212.17</v>
      </c>
      <c r="P27" s="11">
        <v>4</v>
      </c>
      <c r="Q27" s="12">
        <f t="shared" si="4"/>
        <v>4848.68</v>
      </c>
      <c r="R27" s="12">
        <f t="shared" si="5"/>
        <v>73942.37</v>
      </c>
      <c r="S27" s="10">
        <f t="shared" si="6"/>
        <v>71703.1693642867</v>
      </c>
      <c r="T27" s="32"/>
    </row>
    <row r="28" s="33" customFormat="1" ht="13.5" customHeight="1" spans="1:20">
      <c r="A28" s="9">
        <v>23</v>
      </c>
      <c r="B28" s="23" t="s">
        <v>177</v>
      </c>
      <c r="C28" s="12">
        <v>1495.13</v>
      </c>
      <c r="D28" s="11">
        <v>12</v>
      </c>
      <c r="E28" s="12">
        <f t="shared" si="0"/>
        <v>17941.56</v>
      </c>
      <c r="F28" s="12">
        <v>1495.13</v>
      </c>
      <c r="G28" s="11">
        <v>10</v>
      </c>
      <c r="H28" s="12">
        <f t="shared" si="1"/>
        <v>14951.3</v>
      </c>
      <c r="I28" s="12"/>
      <c r="J28" s="11"/>
      <c r="K28" s="12"/>
      <c r="L28" s="23"/>
      <c r="M28" s="11">
        <v>10</v>
      </c>
      <c r="N28" s="12"/>
      <c r="O28" s="23"/>
      <c r="P28" s="11"/>
      <c r="Q28" s="12"/>
      <c r="R28" s="12">
        <f t="shared" si="5"/>
        <v>32892.86</v>
      </c>
      <c r="S28" s="10">
        <f t="shared" si="6"/>
        <v>31896.7638101913</v>
      </c>
      <c r="T28" s="32"/>
    </row>
    <row r="29" s="33" customFormat="1" ht="13.5" customHeight="1" spans="1:20">
      <c r="A29" s="39" t="s">
        <v>28</v>
      </c>
      <c r="B29" s="21"/>
      <c r="C29" s="9">
        <v>24508.42</v>
      </c>
      <c r="D29" s="11">
        <v>12</v>
      </c>
      <c r="E29" s="12">
        <f t="shared" si="0"/>
        <v>294101.04</v>
      </c>
      <c r="F29" s="9">
        <v>26376.92</v>
      </c>
      <c r="G29" s="11">
        <v>10</v>
      </c>
      <c r="H29" s="12">
        <f t="shared" si="1"/>
        <v>263769.2</v>
      </c>
      <c r="I29" s="9">
        <v>16619.37</v>
      </c>
      <c r="J29" s="11">
        <v>25</v>
      </c>
      <c r="K29" s="12">
        <f t="shared" si="2"/>
        <v>415484.25</v>
      </c>
      <c r="L29" s="23">
        <f>SUM(L6:L28)</f>
        <v>19128.35</v>
      </c>
      <c r="M29" s="11">
        <v>10</v>
      </c>
      <c r="N29" s="12">
        <f t="shared" si="3"/>
        <v>191283.5</v>
      </c>
      <c r="O29" s="23">
        <f>SUM(O6:O28)</f>
        <v>19130.96</v>
      </c>
      <c r="P29" s="11">
        <v>4</v>
      </c>
      <c r="Q29" s="12">
        <f t="shared" si="4"/>
        <v>76523.84</v>
      </c>
      <c r="R29" s="12">
        <f t="shared" si="5"/>
        <v>1241161.83</v>
      </c>
      <c r="S29" s="12">
        <v>1203575.66176169</v>
      </c>
      <c r="T29" s="32"/>
    </row>
  </sheetData>
  <mergeCells count="14">
    <mergeCell ref="A1:T1"/>
    <mergeCell ref="A2:T2"/>
    <mergeCell ref="C3:Q3"/>
    <mergeCell ref="C4:E4"/>
    <mergeCell ref="F4:H4"/>
    <mergeCell ref="I4:K4"/>
    <mergeCell ref="L4:N4"/>
    <mergeCell ref="O4:Q4"/>
    <mergeCell ref="A29:B29"/>
    <mergeCell ref="A3:A5"/>
    <mergeCell ref="B3:B5"/>
    <mergeCell ref="R3:R5"/>
    <mergeCell ref="S3:S5"/>
    <mergeCell ref="T3:T5"/>
  </mergeCells>
  <conditionalFormatting sqref="B6:B28">
    <cfRule type="duplicateValues" dxfId="0" priority="1"/>
  </conditionalFormatting>
  <printOptions horizontalCentered="1" verticalCentered="1"/>
  <pageMargins left="0.751388888888889" right="0.357638888888889" top="1" bottom="1" header="0.5" footer="0.5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4"/>
  <sheetViews>
    <sheetView zoomScale="90" zoomScaleNormal="90" topLeftCell="A10" workbookViewId="0">
      <selection activeCell="A1" sqref="A1:W1"/>
    </sheetView>
  </sheetViews>
  <sheetFormatPr defaultColWidth="5.17592592592593" defaultRowHeight="14.4"/>
  <cols>
    <col min="1" max="1" width="6.78703703703704" style="1" customWidth="1"/>
    <col min="2" max="2" width="9.25" style="1" customWidth="1"/>
    <col min="3" max="3" width="8.88888888888889" style="1" customWidth="1"/>
    <col min="4" max="4" width="7.15740740740741" style="1" customWidth="1"/>
    <col min="5" max="5" width="10.4907407407407" style="1" customWidth="1"/>
    <col min="6" max="6" width="7.77777777777778" style="1" customWidth="1"/>
    <col min="7" max="7" width="6.90740740740741" style="1" customWidth="1"/>
    <col min="8" max="8" width="7.89814814814815" style="1" customWidth="1"/>
    <col min="9" max="9" width="7.52777777777778" style="1" customWidth="1"/>
    <col min="10" max="10" width="7.27777777777778" style="1" customWidth="1"/>
    <col min="11" max="11" width="8.87962962962963" style="1" customWidth="1"/>
    <col min="12" max="13" width="7.40740740740741" style="1" customWidth="1"/>
    <col min="14" max="14" width="8.38888888888889" style="1" customWidth="1"/>
    <col min="15" max="15" width="7.15740740740741" style="1" customWidth="1"/>
    <col min="16" max="16" width="7.28703703703704" style="1" customWidth="1"/>
    <col min="17" max="17" width="9.12962962962963" style="1" customWidth="1"/>
    <col min="18" max="20" width="6.66666666666667" style="1" customWidth="1"/>
    <col min="21" max="21" width="12.0925925925926" style="1" customWidth="1"/>
    <col min="22" max="22" width="10.8611111111111" style="1" customWidth="1"/>
    <col min="23" max="23" width="9.12962962962963" style="1" customWidth="1"/>
    <col min="24" max="16374" width="8.88888888888889" style="1" customWidth="1"/>
    <col min="16375" max="16375" width="8.88888888888889" style="1"/>
    <col min="16376" max="16384" width="5.17592592592593" style="1"/>
  </cols>
  <sheetData>
    <row r="1" s="1" customFormat="1" ht="35" customHeight="1" spans="1:23">
      <c r="A1" s="2" t="s">
        <v>178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6"/>
      <c r="N1" s="2"/>
      <c r="O1" s="2"/>
      <c r="P1" s="2"/>
      <c r="Q1" s="2"/>
      <c r="R1" s="2"/>
      <c r="S1" s="2"/>
      <c r="T1" s="2"/>
      <c r="U1" s="2"/>
      <c r="V1" s="2"/>
      <c r="W1" s="2"/>
    </row>
    <row r="2" s="1" customFormat="1" ht="20" customHeight="1" spans="1:23">
      <c r="A2" s="3" t="s">
        <v>179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7"/>
      <c r="N2" s="3"/>
      <c r="O2" s="3"/>
      <c r="P2" s="3"/>
      <c r="Q2" s="3"/>
      <c r="R2" s="3"/>
      <c r="S2" s="3"/>
      <c r="T2" s="3"/>
      <c r="U2" s="3"/>
      <c r="V2" s="3"/>
      <c r="W2" s="3"/>
    </row>
    <row r="3" s="1" customFormat="1" ht="25" customHeight="1" spans="1:23">
      <c r="A3" s="4" t="s">
        <v>109</v>
      </c>
      <c r="B3" s="4" t="s">
        <v>154</v>
      </c>
      <c r="C3" s="5" t="s">
        <v>6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4" t="s">
        <v>7</v>
      </c>
      <c r="V3" s="15" t="s">
        <v>8</v>
      </c>
      <c r="W3" s="16" t="s">
        <v>9</v>
      </c>
    </row>
    <row r="4" s="1" customFormat="1" ht="25" customHeight="1" spans="1:23">
      <c r="A4" s="4"/>
      <c r="B4" s="7"/>
      <c r="C4" s="4" t="s">
        <v>10</v>
      </c>
      <c r="D4" s="4"/>
      <c r="E4" s="4"/>
      <c r="F4" s="4" t="s">
        <v>11</v>
      </c>
      <c r="G4" s="4"/>
      <c r="H4" s="4"/>
      <c r="I4" s="7" t="s">
        <v>12</v>
      </c>
      <c r="J4" s="7"/>
      <c r="K4" s="7"/>
      <c r="L4" s="7" t="s">
        <v>180</v>
      </c>
      <c r="M4" s="28"/>
      <c r="N4" s="7"/>
      <c r="O4" s="7" t="s">
        <v>181</v>
      </c>
      <c r="P4" s="28"/>
      <c r="Q4" s="7"/>
      <c r="R4" s="7" t="s">
        <v>182</v>
      </c>
      <c r="S4" s="28"/>
      <c r="T4" s="7"/>
      <c r="U4" s="7"/>
      <c r="V4" s="17"/>
      <c r="W4" s="9"/>
    </row>
    <row r="5" s="1" customFormat="1" ht="35" customHeight="1" spans="1:23">
      <c r="A5" s="4"/>
      <c r="B5" s="7"/>
      <c r="C5" s="7" t="s">
        <v>15</v>
      </c>
      <c r="D5" s="4" t="s">
        <v>111</v>
      </c>
      <c r="E5" s="7" t="s">
        <v>17</v>
      </c>
      <c r="F5" s="7" t="s">
        <v>15</v>
      </c>
      <c r="G5" s="4" t="s">
        <v>111</v>
      </c>
      <c r="H5" s="7" t="s">
        <v>17</v>
      </c>
      <c r="I5" s="7" t="s">
        <v>15</v>
      </c>
      <c r="J5" s="4" t="s">
        <v>111</v>
      </c>
      <c r="K5" s="7" t="s">
        <v>17</v>
      </c>
      <c r="L5" s="7" t="s">
        <v>15</v>
      </c>
      <c r="M5" s="4" t="s">
        <v>111</v>
      </c>
      <c r="N5" s="7" t="s">
        <v>17</v>
      </c>
      <c r="O5" s="7" t="s">
        <v>15</v>
      </c>
      <c r="P5" s="4" t="s">
        <v>111</v>
      </c>
      <c r="Q5" s="7" t="s">
        <v>17</v>
      </c>
      <c r="R5" s="7" t="s">
        <v>15</v>
      </c>
      <c r="S5" s="4" t="s">
        <v>111</v>
      </c>
      <c r="T5" s="7" t="s">
        <v>17</v>
      </c>
      <c r="U5" s="7"/>
      <c r="V5" s="18"/>
      <c r="W5" s="9"/>
    </row>
    <row r="6" s="1" customFormat="1" ht="20" customHeight="1" spans="1:23">
      <c r="A6" s="13">
        <v>1</v>
      </c>
      <c r="B6" s="8" t="s">
        <v>183</v>
      </c>
      <c r="C6" s="23">
        <v>1124.35</v>
      </c>
      <c r="D6" s="23">
        <v>12</v>
      </c>
      <c r="E6" s="23">
        <f>C6*12</f>
        <v>13492.2</v>
      </c>
      <c r="F6" s="23">
        <v>1124.35</v>
      </c>
      <c r="G6" s="23">
        <v>10</v>
      </c>
      <c r="H6" s="23">
        <f>F6*10</f>
        <v>11243.5</v>
      </c>
      <c r="I6" s="9">
        <v>86.5</v>
      </c>
      <c r="J6" s="23">
        <v>25</v>
      </c>
      <c r="K6" s="23">
        <f>I6*25</f>
        <v>2162.5</v>
      </c>
      <c r="L6" s="9"/>
      <c r="M6" s="23"/>
      <c r="N6" s="23"/>
      <c r="O6" s="9"/>
      <c r="P6" s="23"/>
      <c r="Q6" s="23"/>
      <c r="R6" s="30">
        <v>64</v>
      </c>
      <c r="S6" s="31">
        <v>10</v>
      </c>
      <c r="T6" s="23">
        <f>R6*10</f>
        <v>640</v>
      </c>
      <c r="U6" s="19">
        <f>E6+H6+K6+N6+Q6+T6</f>
        <v>27538.2</v>
      </c>
      <c r="V6" s="10">
        <f>U6*750000/U30</f>
        <v>27525.5863083223</v>
      </c>
      <c r="W6" s="19"/>
    </row>
    <row r="7" s="1" customFormat="1" ht="20" customHeight="1" spans="1:23">
      <c r="A7" s="13">
        <v>2</v>
      </c>
      <c r="B7" s="8" t="s">
        <v>184</v>
      </c>
      <c r="C7" s="23">
        <v>1447.28</v>
      </c>
      <c r="D7" s="23">
        <v>12</v>
      </c>
      <c r="E7" s="23">
        <f t="shared" ref="E7:E29" si="0">C7*12</f>
        <v>17367.36</v>
      </c>
      <c r="F7" s="23">
        <v>1447.28</v>
      </c>
      <c r="G7" s="23">
        <v>10</v>
      </c>
      <c r="H7" s="23">
        <f t="shared" ref="H7:H29" si="1">F7*10</f>
        <v>14472.8</v>
      </c>
      <c r="I7" s="9">
        <v>1259.03</v>
      </c>
      <c r="J7" s="23">
        <v>25</v>
      </c>
      <c r="K7" s="23">
        <f t="shared" ref="K7:K29" si="2">I7*25</f>
        <v>31475.75</v>
      </c>
      <c r="L7" s="9">
        <v>802.52</v>
      </c>
      <c r="M7" s="23">
        <v>10</v>
      </c>
      <c r="N7" s="23">
        <f>L7*10</f>
        <v>8025.2</v>
      </c>
      <c r="O7" s="9">
        <v>802.52</v>
      </c>
      <c r="P7" s="23">
        <v>4</v>
      </c>
      <c r="Q7" s="23">
        <f>O7*4</f>
        <v>3210.08</v>
      </c>
      <c r="R7" s="30"/>
      <c r="S7" s="31"/>
      <c r="T7" s="23"/>
      <c r="U7" s="19">
        <f t="shared" ref="U7:U30" si="3">E7+H7+K7+N7+Q7+T7</f>
        <v>74551.19</v>
      </c>
      <c r="V7" s="10">
        <f>U7*750000/750343.69</f>
        <v>74517.0423169681</v>
      </c>
      <c r="W7" s="19"/>
    </row>
    <row r="8" s="1" customFormat="1" ht="20" customHeight="1" spans="1:23">
      <c r="A8" s="13">
        <v>3</v>
      </c>
      <c r="B8" s="8" t="s">
        <v>185</v>
      </c>
      <c r="C8" s="23">
        <v>99.5</v>
      </c>
      <c r="D8" s="23">
        <v>12</v>
      </c>
      <c r="E8" s="23">
        <f t="shared" si="0"/>
        <v>1194</v>
      </c>
      <c r="F8" s="23">
        <v>99.5</v>
      </c>
      <c r="G8" s="23">
        <v>10</v>
      </c>
      <c r="H8" s="23">
        <f t="shared" si="1"/>
        <v>995</v>
      </c>
      <c r="I8" s="9">
        <v>45</v>
      </c>
      <c r="J8" s="23">
        <v>25</v>
      </c>
      <c r="K8" s="23">
        <f t="shared" si="2"/>
        <v>1125</v>
      </c>
      <c r="L8" s="9"/>
      <c r="M8" s="23"/>
      <c r="N8" s="23"/>
      <c r="O8" s="9"/>
      <c r="P8" s="23"/>
      <c r="Q8" s="23"/>
      <c r="R8" s="30"/>
      <c r="S8" s="31"/>
      <c r="T8" s="23"/>
      <c r="U8" s="19">
        <f t="shared" si="3"/>
        <v>3314</v>
      </c>
      <c r="V8" s="10">
        <f t="shared" ref="V8:V30" si="4">U8*750000/750343.69</f>
        <v>3312.4820440617</v>
      </c>
      <c r="W8" s="19"/>
    </row>
    <row r="9" s="1" customFormat="1" ht="20" customHeight="1" spans="1:23">
      <c r="A9" s="13">
        <v>4</v>
      </c>
      <c r="B9" s="24" t="s">
        <v>186</v>
      </c>
      <c r="C9" s="23">
        <v>1860.82</v>
      </c>
      <c r="D9" s="23">
        <v>12</v>
      </c>
      <c r="E9" s="23">
        <f t="shared" si="0"/>
        <v>22329.84</v>
      </c>
      <c r="F9" s="23">
        <v>10</v>
      </c>
      <c r="G9" s="23">
        <v>10</v>
      </c>
      <c r="H9" s="23">
        <f t="shared" si="1"/>
        <v>100</v>
      </c>
      <c r="I9" s="9">
        <v>170.5</v>
      </c>
      <c r="J9" s="23">
        <v>25</v>
      </c>
      <c r="K9" s="23">
        <f t="shared" si="2"/>
        <v>4262.5</v>
      </c>
      <c r="L9" s="9">
        <v>152.19</v>
      </c>
      <c r="M9" s="23">
        <v>10</v>
      </c>
      <c r="N9" s="23">
        <f>L9*10</f>
        <v>1521.9</v>
      </c>
      <c r="O9" s="9">
        <v>152.19</v>
      </c>
      <c r="P9" s="23">
        <v>4</v>
      </c>
      <c r="Q9" s="23">
        <f>O9*4</f>
        <v>608.76</v>
      </c>
      <c r="R9" s="30"/>
      <c r="S9" s="31"/>
      <c r="T9" s="23"/>
      <c r="U9" s="19">
        <f t="shared" si="3"/>
        <v>28823</v>
      </c>
      <c r="V9" s="10">
        <f t="shared" si="4"/>
        <v>28809.797814119</v>
      </c>
      <c r="W9" s="19"/>
    </row>
    <row r="10" s="1" customFormat="1" ht="20" customHeight="1" spans="1:23">
      <c r="A10" s="13">
        <v>5</v>
      </c>
      <c r="B10" s="8" t="s">
        <v>187</v>
      </c>
      <c r="C10" s="23">
        <v>181.2</v>
      </c>
      <c r="D10" s="23">
        <v>12</v>
      </c>
      <c r="E10" s="23">
        <f t="shared" si="0"/>
        <v>2174.4</v>
      </c>
      <c r="F10" s="23">
        <v>181.2</v>
      </c>
      <c r="G10" s="23">
        <v>10</v>
      </c>
      <c r="H10" s="23">
        <f t="shared" si="1"/>
        <v>1812</v>
      </c>
      <c r="I10" s="9">
        <v>321.3</v>
      </c>
      <c r="J10" s="23">
        <v>25</v>
      </c>
      <c r="K10" s="23">
        <f t="shared" si="2"/>
        <v>8032.5</v>
      </c>
      <c r="L10" s="29"/>
      <c r="M10" s="23"/>
      <c r="N10" s="23"/>
      <c r="O10" s="9"/>
      <c r="P10" s="23"/>
      <c r="Q10" s="23"/>
      <c r="R10" s="30"/>
      <c r="S10" s="31"/>
      <c r="T10" s="23"/>
      <c r="U10" s="19">
        <f t="shared" si="3"/>
        <v>12018.9</v>
      </c>
      <c r="V10" s="10">
        <f t="shared" si="4"/>
        <v>12013.3948217783</v>
      </c>
      <c r="W10" s="19"/>
    </row>
    <row r="11" s="1" customFormat="1" ht="20" customHeight="1" spans="1:23">
      <c r="A11" s="13">
        <v>6</v>
      </c>
      <c r="B11" s="8" t="s">
        <v>188</v>
      </c>
      <c r="C11" s="23">
        <v>634.95</v>
      </c>
      <c r="D11" s="23">
        <v>12</v>
      </c>
      <c r="E11" s="23">
        <f t="shared" si="0"/>
        <v>7619.4</v>
      </c>
      <c r="F11" s="23">
        <v>634.95</v>
      </c>
      <c r="G11" s="23">
        <v>10</v>
      </c>
      <c r="H11" s="23">
        <f t="shared" si="1"/>
        <v>6349.5</v>
      </c>
      <c r="I11" s="9">
        <v>49.8</v>
      </c>
      <c r="J11" s="23">
        <v>25</v>
      </c>
      <c r="K11" s="23">
        <f t="shared" si="2"/>
        <v>1245</v>
      </c>
      <c r="L11" s="9"/>
      <c r="M11" s="23"/>
      <c r="N11" s="23"/>
      <c r="O11" s="9"/>
      <c r="P11" s="23"/>
      <c r="Q11" s="23"/>
      <c r="R11" s="30">
        <v>20</v>
      </c>
      <c r="S11" s="31">
        <v>10</v>
      </c>
      <c r="T11" s="23">
        <f t="shared" ref="T11:T15" si="5">R11*10</f>
        <v>200</v>
      </c>
      <c r="U11" s="19">
        <f t="shared" si="3"/>
        <v>15413.9</v>
      </c>
      <c r="V11" s="10">
        <f t="shared" si="4"/>
        <v>15406.8397643219</v>
      </c>
      <c r="W11" s="19"/>
    </row>
    <row r="12" s="1" customFormat="1" ht="20" customHeight="1" spans="1:23">
      <c r="A12" s="13">
        <v>7</v>
      </c>
      <c r="B12" s="8" t="s">
        <v>189</v>
      </c>
      <c r="C12" s="23">
        <v>358.5</v>
      </c>
      <c r="D12" s="23">
        <v>12</v>
      </c>
      <c r="E12" s="23">
        <f t="shared" si="0"/>
        <v>4302</v>
      </c>
      <c r="F12" s="23">
        <v>358.5</v>
      </c>
      <c r="G12" s="23">
        <v>10</v>
      </c>
      <c r="H12" s="23">
        <f t="shared" si="1"/>
        <v>3585</v>
      </c>
      <c r="I12" s="9">
        <v>63.2</v>
      </c>
      <c r="J12" s="23">
        <v>25</v>
      </c>
      <c r="K12" s="23">
        <f t="shared" si="2"/>
        <v>1580</v>
      </c>
      <c r="L12" s="9"/>
      <c r="M12" s="23"/>
      <c r="N12" s="23"/>
      <c r="O12" s="9"/>
      <c r="P12" s="23"/>
      <c r="Q12" s="23"/>
      <c r="R12" s="30">
        <v>52.5</v>
      </c>
      <c r="S12" s="31">
        <v>10</v>
      </c>
      <c r="T12" s="23">
        <f t="shared" si="5"/>
        <v>525</v>
      </c>
      <c r="U12" s="19">
        <f t="shared" si="3"/>
        <v>9992</v>
      </c>
      <c r="V12" s="10">
        <f t="shared" si="4"/>
        <v>9987.42323001344</v>
      </c>
      <c r="W12" s="19"/>
    </row>
    <row r="13" s="1" customFormat="1" ht="20" customHeight="1" spans="1:23">
      <c r="A13" s="13">
        <v>8</v>
      </c>
      <c r="B13" s="8" t="s">
        <v>190</v>
      </c>
      <c r="C13" s="23">
        <v>183.8</v>
      </c>
      <c r="D13" s="23">
        <v>12</v>
      </c>
      <c r="E13" s="23">
        <f t="shared" si="0"/>
        <v>2205.6</v>
      </c>
      <c r="F13" s="23">
        <v>162.7</v>
      </c>
      <c r="G13" s="23">
        <v>10</v>
      </c>
      <c r="H13" s="23">
        <f t="shared" si="1"/>
        <v>1627</v>
      </c>
      <c r="I13" s="9"/>
      <c r="J13" s="23"/>
      <c r="K13" s="23"/>
      <c r="L13" s="9"/>
      <c r="M13" s="23"/>
      <c r="N13" s="23"/>
      <c r="O13" s="9"/>
      <c r="P13" s="23"/>
      <c r="Q13" s="23"/>
      <c r="R13" s="30"/>
      <c r="S13" s="31"/>
      <c r="T13" s="23"/>
      <c r="U13" s="19">
        <f t="shared" si="3"/>
        <v>3832.6</v>
      </c>
      <c r="V13" s="10">
        <f t="shared" si="4"/>
        <v>3830.84450273714</v>
      </c>
      <c r="W13" s="19"/>
    </row>
    <row r="14" s="1" customFormat="1" ht="20" customHeight="1" spans="1:23">
      <c r="A14" s="13">
        <v>9</v>
      </c>
      <c r="B14" s="8" t="s">
        <v>191</v>
      </c>
      <c r="C14" s="23">
        <v>1322.17</v>
      </c>
      <c r="D14" s="23">
        <v>12</v>
      </c>
      <c r="E14" s="23">
        <f t="shared" si="0"/>
        <v>15866.04</v>
      </c>
      <c r="F14" s="23">
        <v>1382.17</v>
      </c>
      <c r="G14" s="23">
        <v>10</v>
      </c>
      <c r="H14" s="23">
        <f t="shared" si="1"/>
        <v>13821.7</v>
      </c>
      <c r="I14" s="9">
        <v>368.32</v>
      </c>
      <c r="J14" s="23">
        <v>25</v>
      </c>
      <c r="K14" s="23">
        <f t="shared" si="2"/>
        <v>9208</v>
      </c>
      <c r="L14" s="9">
        <v>242.88</v>
      </c>
      <c r="M14" s="23">
        <v>10</v>
      </c>
      <c r="N14" s="23">
        <f>L14*10</f>
        <v>2428.8</v>
      </c>
      <c r="O14" s="9">
        <v>242.88</v>
      </c>
      <c r="P14" s="23">
        <v>4</v>
      </c>
      <c r="Q14" s="23">
        <f>O14*4</f>
        <v>971.52</v>
      </c>
      <c r="R14" s="23">
        <v>60</v>
      </c>
      <c r="S14" s="31">
        <v>10</v>
      </c>
      <c r="T14" s="23">
        <f t="shared" si="5"/>
        <v>600</v>
      </c>
      <c r="U14" s="19">
        <f t="shared" si="3"/>
        <v>42896.06</v>
      </c>
      <c r="V14" s="10">
        <f t="shared" si="4"/>
        <v>42876.4117413981</v>
      </c>
      <c r="W14" s="19"/>
    </row>
    <row r="15" s="1" customFormat="1" ht="20" customHeight="1" spans="1:23">
      <c r="A15" s="13">
        <v>10</v>
      </c>
      <c r="B15" s="8" t="s">
        <v>192</v>
      </c>
      <c r="C15" s="23">
        <v>819.53</v>
      </c>
      <c r="D15" s="23">
        <v>12</v>
      </c>
      <c r="E15" s="23">
        <f t="shared" si="0"/>
        <v>9834.36</v>
      </c>
      <c r="F15" s="23">
        <v>1086.43</v>
      </c>
      <c r="G15" s="23">
        <v>10</v>
      </c>
      <c r="H15" s="23">
        <f t="shared" si="1"/>
        <v>10864.3</v>
      </c>
      <c r="I15" s="9">
        <v>444.67</v>
      </c>
      <c r="J15" s="23">
        <v>25</v>
      </c>
      <c r="K15" s="23">
        <f t="shared" si="2"/>
        <v>11116.75</v>
      </c>
      <c r="L15" s="9"/>
      <c r="M15" s="23"/>
      <c r="N15" s="23"/>
      <c r="O15" s="9"/>
      <c r="P15" s="23"/>
      <c r="Q15" s="23"/>
      <c r="R15" s="23">
        <v>63.95</v>
      </c>
      <c r="S15" s="31">
        <v>10</v>
      </c>
      <c r="T15" s="23">
        <f t="shared" si="5"/>
        <v>639.5</v>
      </c>
      <c r="U15" s="19">
        <f t="shared" si="3"/>
        <v>32454.91</v>
      </c>
      <c r="V15" s="10">
        <f t="shared" si="4"/>
        <v>32440.0442415928</v>
      </c>
      <c r="W15" s="19"/>
    </row>
    <row r="16" s="1" customFormat="1" ht="20" customHeight="1" spans="1:23">
      <c r="A16" s="13">
        <v>11</v>
      </c>
      <c r="B16" s="8" t="s">
        <v>193</v>
      </c>
      <c r="C16" s="23"/>
      <c r="D16" s="23"/>
      <c r="E16" s="23"/>
      <c r="F16" s="23"/>
      <c r="G16" s="23"/>
      <c r="H16" s="23"/>
      <c r="I16" s="9">
        <v>116.48</v>
      </c>
      <c r="J16" s="23">
        <v>25</v>
      </c>
      <c r="K16" s="23">
        <f t="shared" si="2"/>
        <v>2912</v>
      </c>
      <c r="L16" s="9"/>
      <c r="M16" s="23"/>
      <c r="N16" s="23"/>
      <c r="O16" s="9"/>
      <c r="P16" s="23"/>
      <c r="Q16" s="23"/>
      <c r="R16" s="23"/>
      <c r="S16" s="31"/>
      <c r="T16" s="23"/>
      <c r="U16" s="19">
        <f t="shared" si="3"/>
        <v>2912</v>
      </c>
      <c r="V16" s="10">
        <f t="shared" si="4"/>
        <v>2910.66617752193</v>
      </c>
      <c r="W16" s="19"/>
    </row>
    <row r="17" s="1" customFormat="1" ht="20" customHeight="1" spans="1:23">
      <c r="A17" s="13">
        <v>12</v>
      </c>
      <c r="B17" s="8" t="s">
        <v>194</v>
      </c>
      <c r="C17" s="23">
        <v>1341.74</v>
      </c>
      <c r="D17" s="23">
        <v>12</v>
      </c>
      <c r="E17" s="23">
        <f t="shared" si="0"/>
        <v>16100.88</v>
      </c>
      <c r="F17" s="23">
        <v>751.54</v>
      </c>
      <c r="G17" s="23">
        <v>10</v>
      </c>
      <c r="H17" s="23">
        <f t="shared" si="1"/>
        <v>7515.4</v>
      </c>
      <c r="I17" s="9">
        <v>17.05</v>
      </c>
      <c r="J17" s="23">
        <v>25</v>
      </c>
      <c r="K17" s="23">
        <f t="shared" si="2"/>
        <v>426.25</v>
      </c>
      <c r="L17" s="9"/>
      <c r="M17" s="23"/>
      <c r="N17" s="23"/>
      <c r="O17" s="9"/>
      <c r="P17" s="23"/>
      <c r="Q17" s="23"/>
      <c r="R17" s="23">
        <v>15</v>
      </c>
      <c r="S17" s="31">
        <v>10</v>
      </c>
      <c r="T17" s="23">
        <f t="shared" ref="T17:T24" si="6">R17*10</f>
        <v>150</v>
      </c>
      <c r="U17" s="19">
        <f t="shared" si="3"/>
        <v>24192.53</v>
      </c>
      <c r="V17" s="10">
        <f t="shared" si="4"/>
        <v>24181.4487704961</v>
      </c>
      <c r="W17" s="19"/>
    </row>
    <row r="18" s="1" customFormat="1" ht="20" customHeight="1" spans="1:23">
      <c r="A18" s="13">
        <v>13</v>
      </c>
      <c r="B18" s="8" t="s">
        <v>195</v>
      </c>
      <c r="C18" s="23">
        <v>1096.25</v>
      </c>
      <c r="D18" s="23">
        <v>12</v>
      </c>
      <c r="E18" s="23">
        <f t="shared" si="0"/>
        <v>13155</v>
      </c>
      <c r="F18" s="23">
        <v>1280.89</v>
      </c>
      <c r="G18" s="23">
        <v>10</v>
      </c>
      <c r="H18" s="23">
        <f t="shared" si="1"/>
        <v>12808.9</v>
      </c>
      <c r="I18" s="9">
        <v>91.53</v>
      </c>
      <c r="J18" s="23">
        <v>25</v>
      </c>
      <c r="K18" s="23">
        <f t="shared" si="2"/>
        <v>2288.25</v>
      </c>
      <c r="L18" s="9"/>
      <c r="M18" s="23"/>
      <c r="N18" s="23"/>
      <c r="O18" s="9"/>
      <c r="P18" s="23"/>
      <c r="Q18" s="23"/>
      <c r="R18" s="23">
        <v>26.32</v>
      </c>
      <c r="S18" s="31">
        <v>10</v>
      </c>
      <c r="T18" s="23">
        <f t="shared" si="6"/>
        <v>263.2</v>
      </c>
      <c r="U18" s="19">
        <f t="shared" si="3"/>
        <v>28515.35</v>
      </c>
      <c r="V18" s="10">
        <f t="shared" si="4"/>
        <v>28502.2887311813</v>
      </c>
      <c r="W18" s="19"/>
    </row>
    <row r="19" s="1" customFormat="1" ht="20" customHeight="1" spans="1:23">
      <c r="A19" s="13">
        <v>14</v>
      </c>
      <c r="B19" s="8" t="s">
        <v>196</v>
      </c>
      <c r="C19" s="23">
        <v>2410.68</v>
      </c>
      <c r="D19" s="23">
        <v>12</v>
      </c>
      <c r="E19" s="23">
        <f t="shared" si="0"/>
        <v>28928.16</v>
      </c>
      <c r="F19" s="23">
        <v>2689.94</v>
      </c>
      <c r="G19" s="23">
        <v>10</v>
      </c>
      <c r="H19" s="23">
        <f t="shared" si="1"/>
        <v>26899.4</v>
      </c>
      <c r="I19" s="9">
        <v>731.06</v>
      </c>
      <c r="J19" s="23">
        <v>25</v>
      </c>
      <c r="K19" s="23">
        <f t="shared" si="2"/>
        <v>18276.5</v>
      </c>
      <c r="L19" s="9"/>
      <c r="M19" s="23"/>
      <c r="N19" s="23"/>
      <c r="O19" s="9"/>
      <c r="P19" s="23"/>
      <c r="Q19" s="23"/>
      <c r="R19" s="23">
        <v>148.73</v>
      </c>
      <c r="S19" s="31">
        <v>10</v>
      </c>
      <c r="T19" s="23">
        <f t="shared" si="6"/>
        <v>1487.3</v>
      </c>
      <c r="U19" s="19">
        <f t="shared" si="3"/>
        <v>75591.36</v>
      </c>
      <c r="V19" s="10">
        <f t="shared" si="4"/>
        <v>75556.73587393</v>
      </c>
      <c r="W19" s="19"/>
    </row>
    <row r="20" s="1" customFormat="1" ht="20" customHeight="1" spans="1:23">
      <c r="A20" s="13">
        <v>15</v>
      </c>
      <c r="B20" s="8" t="s">
        <v>197</v>
      </c>
      <c r="C20" s="23">
        <v>1435.79</v>
      </c>
      <c r="D20" s="23">
        <v>12</v>
      </c>
      <c r="E20" s="23">
        <f t="shared" si="0"/>
        <v>17229.48</v>
      </c>
      <c r="F20" s="23">
        <v>1590.81</v>
      </c>
      <c r="G20" s="23">
        <v>10</v>
      </c>
      <c r="H20" s="23">
        <f t="shared" si="1"/>
        <v>15908.1</v>
      </c>
      <c r="I20" s="9">
        <v>1198.17</v>
      </c>
      <c r="J20" s="23">
        <v>25</v>
      </c>
      <c r="K20" s="23">
        <f t="shared" si="2"/>
        <v>29954.25</v>
      </c>
      <c r="L20" s="9"/>
      <c r="M20" s="23"/>
      <c r="N20" s="23"/>
      <c r="O20" s="9"/>
      <c r="P20" s="23"/>
      <c r="Q20" s="23"/>
      <c r="R20" s="23">
        <v>13</v>
      </c>
      <c r="S20" s="31">
        <v>10</v>
      </c>
      <c r="T20" s="23">
        <f t="shared" si="6"/>
        <v>130</v>
      </c>
      <c r="U20" s="19">
        <f t="shared" si="3"/>
        <v>63221.83</v>
      </c>
      <c r="V20" s="10">
        <f t="shared" si="4"/>
        <v>63192.8716559208</v>
      </c>
      <c r="W20" s="19"/>
    </row>
    <row r="21" ht="20" customHeight="1" spans="1:23">
      <c r="A21" s="13">
        <v>16</v>
      </c>
      <c r="B21" s="8" t="s">
        <v>198</v>
      </c>
      <c r="C21" s="23">
        <v>2639.8</v>
      </c>
      <c r="D21" s="23">
        <v>12</v>
      </c>
      <c r="E21" s="23">
        <f t="shared" si="0"/>
        <v>31677.6</v>
      </c>
      <c r="F21" s="23">
        <v>2651.32</v>
      </c>
      <c r="G21" s="23">
        <v>10</v>
      </c>
      <c r="H21" s="23">
        <f t="shared" si="1"/>
        <v>26513.2</v>
      </c>
      <c r="I21" s="9">
        <v>1760.9</v>
      </c>
      <c r="J21" s="23">
        <v>25</v>
      </c>
      <c r="K21" s="23">
        <f t="shared" si="2"/>
        <v>44022.5</v>
      </c>
      <c r="L21" s="9">
        <v>1926.19</v>
      </c>
      <c r="M21" s="23">
        <v>10</v>
      </c>
      <c r="N21" s="23">
        <f>L21*10</f>
        <v>19261.9</v>
      </c>
      <c r="O21" s="9">
        <v>1926.19</v>
      </c>
      <c r="P21" s="23">
        <v>4</v>
      </c>
      <c r="Q21" s="23">
        <f>O21*4</f>
        <v>7704.76</v>
      </c>
      <c r="R21" s="23">
        <v>197.21</v>
      </c>
      <c r="S21" s="31">
        <v>10</v>
      </c>
      <c r="T21" s="23">
        <f t="shared" si="6"/>
        <v>1972.1</v>
      </c>
      <c r="U21" s="19">
        <f t="shared" si="3"/>
        <v>131152.06</v>
      </c>
      <c r="V21" s="10">
        <f t="shared" si="4"/>
        <v>131091.98666014</v>
      </c>
      <c r="W21" s="9"/>
    </row>
    <row r="22" ht="20" customHeight="1" spans="1:23">
      <c r="A22" s="13">
        <v>17</v>
      </c>
      <c r="B22" s="8" t="s">
        <v>199</v>
      </c>
      <c r="C22" s="23">
        <v>680.44</v>
      </c>
      <c r="D22" s="23">
        <v>12</v>
      </c>
      <c r="E22" s="23">
        <f t="shared" si="0"/>
        <v>8165.28</v>
      </c>
      <c r="F22" s="23">
        <v>691.44</v>
      </c>
      <c r="G22" s="23">
        <v>10</v>
      </c>
      <c r="H22" s="23">
        <f t="shared" si="1"/>
        <v>6914.4</v>
      </c>
      <c r="I22" s="9">
        <v>283</v>
      </c>
      <c r="J22" s="23">
        <v>25</v>
      </c>
      <c r="K22" s="23">
        <f t="shared" si="2"/>
        <v>7075</v>
      </c>
      <c r="L22" s="9"/>
      <c r="M22" s="23"/>
      <c r="N22" s="23"/>
      <c r="O22" s="9"/>
      <c r="P22" s="23"/>
      <c r="Q22" s="23"/>
      <c r="R22" s="23">
        <v>63.5</v>
      </c>
      <c r="S22" s="31">
        <v>10</v>
      </c>
      <c r="T22" s="23">
        <f t="shared" si="6"/>
        <v>635</v>
      </c>
      <c r="U22" s="19">
        <f t="shared" si="3"/>
        <v>22789.68</v>
      </c>
      <c r="V22" s="10">
        <f t="shared" si="4"/>
        <v>22779.2413367266</v>
      </c>
      <c r="W22" s="9"/>
    </row>
    <row r="23" ht="20" customHeight="1" spans="1:23">
      <c r="A23" s="13">
        <v>18</v>
      </c>
      <c r="B23" s="8" t="s">
        <v>200</v>
      </c>
      <c r="C23" s="23">
        <v>589.54</v>
      </c>
      <c r="D23" s="23">
        <v>12</v>
      </c>
      <c r="E23" s="23">
        <f t="shared" si="0"/>
        <v>7074.48</v>
      </c>
      <c r="F23" s="23">
        <v>597.54</v>
      </c>
      <c r="G23" s="23">
        <v>10</v>
      </c>
      <c r="H23" s="23">
        <f t="shared" si="1"/>
        <v>5975.4</v>
      </c>
      <c r="I23" s="9">
        <v>229.31</v>
      </c>
      <c r="J23" s="23">
        <v>25</v>
      </c>
      <c r="K23" s="23">
        <f t="shared" si="2"/>
        <v>5732.75</v>
      </c>
      <c r="L23" s="9"/>
      <c r="M23" s="23"/>
      <c r="N23" s="23"/>
      <c r="O23" s="9"/>
      <c r="P23" s="23"/>
      <c r="Q23" s="23"/>
      <c r="R23" s="23">
        <v>45.39</v>
      </c>
      <c r="S23" s="31">
        <v>10</v>
      </c>
      <c r="T23" s="23">
        <f t="shared" si="6"/>
        <v>453.9</v>
      </c>
      <c r="U23" s="19">
        <f t="shared" si="3"/>
        <v>19236.53</v>
      </c>
      <c r="V23" s="10">
        <f t="shared" si="4"/>
        <v>19227.718833752</v>
      </c>
      <c r="W23" s="9"/>
    </row>
    <row r="24" ht="20" customHeight="1" spans="1:23">
      <c r="A24" s="13">
        <v>19</v>
      </c>
      <c r="B24" s="8" t="s">
        <v>201</v>
      </c>
      <c r="C24" s="23">
        <v>1137.51</v>
      </c>
      <c r="D24" s="23">
        <v>12</v>
      </c>
      <c r="E24" s="23">
        <f t="shared" si="0"/>
        <v>13650.12</v>
      </c>
      <c r="F24" s="23">
        <v>1137.51</v>
      </c>
      <c r="G24" s="23">
        <v>10</v>
      </c>
      <c r="H24" s="23">
        <f t="shared" si="1"/>
        <v>11375.1</v>
      </c>
      <c r="I24" s="9">
        <v>132.19</v>
      </c>
      <c r="J24" s="23">
        <v>25</v>
      </c>
      <c r="K24" s="23">
        <f t="shared" si="2"/>
        <v>3304.75</v>
      </c>
      <c r="L24" s="9"/>
      <c r="M24" s="23"/>
      <c r="N24" s="23"/>
      <c r="O24" s="9"/>
      <c r="P24" s="23"/>
      <c r="Q24" s="23"/>
      <c r="R24" s="23">
        <v>12.42</v>
      </c>
      <c r="S24" s="31">
        <v>10</v>
      </c>
      <c r="T24" s="23">
        <f t="shared" si="6"/>
        <v>124.2</v>
      </c>
      <c r="U24" s="19">
        <f t="shared" si="3"/>
        <v>28454.17</v>
      </c>
      <c r="V24" s="10">
        <f t="shared" si="4"/>
        <v>28441.1367542786</v>
      </c>
      <c r="W24" s="9"/>
    </row>
    <row r="25" ht="20" customHeight="1" spans="1:23">
      <c r="A25" s="13">
        <v>20</v>
      </c>
      <c r="B25" s="8" t="s">
        <v>202</v>
      </c>
      <c r="C25" s="23">
        <v>583.13</v>
      </c>
      <c r="D25" s="23">
        <v>12</v>
      </c>
      <c r="E25" s="23">
        <f t="shared" si="0"/>
        <v>6997.56</v>
      </c>
      <c r="F25" s="23">
        <v>583.13</v>
      </c>
      <c r="G25" s="23">
        <v>10</v>
      </c>
      <c r="H25" s="23">
        <f t="shared" si="1"/>
        <v>5831.3</v>
      </c>
      <c r="I25" s="9">
        <v>236.2</v>
      </c>
      <c r="J25" s="23">
        <v>25</v>
      </c>
      <c r="K25" s="23">
        <f t="shared" si="2"/>
        <v>5905</v>
      </c>
      <c r="L25" s="9"/>
      <c r="M25" s="23"/>
      <c r="N25" s="23"/>
      <c r="O25" s="9"/>
      <c r="P25" s="23"/>
      <c r="Q25" s="23"/>
      <c r="R25" s="23"/>
      <c r="S25" s="31"/>
      <c r="T25" s="23"/>
      <c r="U25" s="19">
        <f t="shared" si="3"/>
        <v>18733.86</v>
      </c>
      <c r="V25" s="10">
        <f t="shared" si="4"/>
        <v>18725.2790784447</v>
      </c>
      <c r="W25" s="9"/>
    </row>
    <row r="26" ht="20" customHeight="1" spans="1:23">
      <c r="A26" s="13">
        <v>21</v>
      </c>
      <c r="B26" s="8" t="s">
        <v>203</v>
      </c>
      <c r="C26" s="23">
        <v>655.56</v>
      </c>
      <c r="D26" s="23">
        <v>12</v>
      </c>
      <c r="E26" s="23">
        <f t="shared" si="0"/>
        <v>7866.72</v>
      </c>
      <c r="F26" s="23">
        <v>655.56</v>
      </c>
      <c r="G26" s="23">
        <v>10</v>
      </c>
      <c r="H26" s="23">
        <f t="shared" si="1"/>
        <v>6555.6</v>
      </c>
      <c r="I26" s="9">
        <v>73.55</v>
      </c>
      <c r="J26" s="23">
        <v>25</v>
      </c>
      <c r="K26" s="23">
        <f t="shared" si="2"/>
        <v>1838.75</v>
      </c>
      <c r="L26" s="9"/>
      <c r="M26" s="23"/>
      <c r="N26" s="23"/>
      <c r="O26" s="9"/>
      <c r="P26" s="23"/>
      <c r="Q26" s="23"/>
      <c r="R26" s="23">
        <v>3.8</v>
      </c>
      <c r="S26" s="31">
        <v>10</v>
      </c>
      <c r="T26" s="23">
        <f t="shared" ref="T26:T29" si="7">R26*10</f>
        <v>38</v>
      </c>
      <c r="U26" s="19">
        <f t="shared" si="3"/>
        <v>16299.07</v>
      </c>
      <c r="V26" s="10">
        <f t="shared" si="4"/>
        <v>16291.6043180159</v>
      </c>
      <c r="W26" s="9"/>
    </row>
    <row r="27" ht="20" customHeight="1" spans="1:23">
      <c r="A27" s="13">
        <v>22</v>
      </c>
      <c r="B27" s="8" t="s">
        <v>204</v>
      </c>
      <c r="C27" s="23">
        <v>506.14</v>
      </c>
      <c r="D27" s="23">
        <v>12</v>
      </c>
      <c r="E27" s="23">
        <f t="shared" si="0"/>
        <v>6073.68</v>
      </c>
      <c r="F27" s="23">
        <v>506.14</v>
      </c>
      <c r="G27" s="23">
        <v>10</v>
      </c>
      <c r="H27" s="23">
        <f t="shared" si="1"/>
        <v>5061.4</v>
      </c>
      <c r="I27" s="9">
        <v>157.2</v>
      </c>
      <c r="J27" s="23">
        <v>25</v>
      </c>
      <c r="K27" s="23">
        <f t="shared" si="2"/>
        <v>3930</v>
      </c>
      <c r="L27" s="9"/>
      <c r="M27" s="23"/>
      <c r="N27" s="23"/>
      <c r="O27" s="9"/>
      <c r="P27" s="23"/>
      <c r="Q27" s="23"/>
      <c r="R27" s="23"/>
      <c r="S27" s="31"/>
      <c r="T27" s="23"/>
      <c r="U27" s="19">
        <f t="shared" si="3"/>
        <v>15065.08</v>
      </c>
      <c r="V27" s="10">
        <f t="shared" si="4"/>
        <v>15058.1795390323</v>
      </c>
      <c r="W27" s="9"/>
    </row>
    <row r="28" ht="20" customHeight="1" spans="1:23">
      <c r="A28" s="13">
        <v>23</v>
      </c>
      <c r="B28" s="8" t="s">
        <v>205</v>
      </c>
      <c r="C28" s="23">
        <v>1191.46</v>
      </c>
      <c r="D28" s="23">
        <v>12</v>
      </c>
      <c r="E28" s="23">
        <f t="shared" si="0"/>
        <v>14297.52</v>
      </c>
      <c r="F28" s="23">
        <v>1507.76</v>
      </c>
      <c r="G28" s="23">
        <v>10</v>
      </c>
      <c r="H28" s="23">
        <f t="shared" si="1"/>
        <v>15077.6</v>
      </c>
      <c r="I28" s="9">
        <v>622.56</v>
      </c>
      <c r="J28" s="23">
        <v>25</v>
      </c>
      <c r="K28" s="23">
        <f t="shared" si="2"/>
        <v>15564</v>
      </c>
      <c r="L28" s="9"/>
      <c r="M28" s="23"/>
      <c r="N28" s="23"/>
      <c r="O28" s="9"/>
      <c r="P28" s="23"/>
      <c r="Q28" s="23"/>
      <c r="R28" s="23">
        <v>32.5</v>
      </c>
      <c r="S28" s="31">
        <v>10</v>
      </c>
      <c r="T28" s="23">
        <f t="shared" si="7"/>
        <v>325</v>
      </c>
      <c r="U28" s="19">
        <f t="shared" si="3"/>
        <v>45264.12</v>
      </c>
      <c r="V28" s="10">
        <f t="shared" si="4"/>
        <v>45243.3870670652</v>
      </c>
      <c r="W28" s="9"/>
    </row>
    <row r="29" ht="20" customHeight="1" spans="1:23">
      <c r="A29" s="9">
        <v>24</v>
      </c>
      <c r="B29" s="8" t="s">
        <v>206</v>
      </c>
      <c r="C29" s="23">
        <v>120.57</v>
      </c>
      <c r="D29" s="23">
        <v>12</v>
      </c>
      <c r="E29" s="23">
        <f t="shared" si="0"/>
        <v>1446.84</v>
      </c>
      <c r="F29" s="23">
        <v>120.57</v>
      </c>
      <c r="G29" s="23">
        <v>10</v>
      </c>
      <c r="H29" s="23">
        <f t="shared" si="1"/>
        <v>1205.7</v>
      </c>
      <c r="I29" s="9">
        <v>197.95</v>
      </c>
      <c r="J29" s="23">
        <v>25</v>
      </c>
      <c r="K29" s="23">
        <f t="shared" si="2"/>
        <v>4948.75</v>
      </c>
      <c r="L29" s="9"/>
      <c r="M29" s="23"/>
      <c r="N29" s="23"/>
      <c r="O29" s="9"/>
      <c r="P29" s="23"/>
      <c r="Q29" s="23"/>
      <c r="R29" s="23">
        <v>48</v>
      </c>
      <c r="S29" s="31">
        <v>10</v>
      </c>
      <c r="T29" s="23">
        <f t="shared" si="7"/>
        <v>480</v>
      </c>
      <c r="U29" s="19">
        <f t="shared" si="3"/>
        <v>8081.29</v>
      </c>
      <c r="V29" s="10">
        <f t="shared" si="4"/>
        <v>8077.58841818207</v>
      </c>
      <c r="W29" s="9"/>
    </row>
    <row r="30" spans="1:23">
      <c r="A30" s="9" t="s">
        <v>28</v>
      </c>
      <c r="B30" s="9"/>
      <c r="C30" s="22">
        <f>SUM(C6:C29)</f>
        <v>22420.71</v>
      </c>
      <c r="D30" s="22"/>
      <c r="E30" s="22">
        <f>SUM(E6:E29)</f>
        <v>269048.52</v>
      </c>
      <c r="F30" s="22">
        <f>SUM(F6:F29)</f>
        <v>21251.23</v>
      </c>
      <c r="G30" s="22"/>
      <c r="H30" s="22">
        <f t="shared" ref="H30:L30" si="8">SUM(H6:H29)</f>
        <v>212512.3</v>
      </c>
      <c r="I30" s="22">
        <f t="shared" si="8"/>
        <v>8655.47</v>
      </c>
      <c r="J30" s="22"/>
      <c r="K30" s="22">
        <f t="shared" si="8"/>
        <v>216386.75</v>
      </c>
      <c r="L30" s="22">
        <f t="shared" si="8"/>
        <v>3123.78</v>
      </c>
      <c r="M30" s="22"/>
      <c r="N30" s="22">
        <f>SUM(N6:N29)</f>
        <v>31237.8</v>
      </c>
      <c r="O30" s="22">
        <f>SUM(O6:O29)</f>
        <v>3123.78</v>
      </c>
      <c r="P30" s="22"/>
      <c r="Q30" s="22">
        <f>SUM(Q6:Q29)</f>
        <v>12495.12</v>
      </c>
      <c r="R30" s="22">
        <f>SUM(R6:R29)</f>
        <v>866.32</v>
      </c>
      <c r="S30" s="22"/>
      <c r="T30" s="23">
        <f>SUM(T6:T29)</f>
        <v>8663.2</v>
      </c>
      <c r="U30" s="19">
        <f t="shared" si="3"/>
        <v>750343.69</v>
      </c>
      <c r="V30" s="10">
        <f t="shared" si="4"/>
        <v>750000</v>
      </c>
      <c r="W30" s="32"/>
    </row>
    <row r="34" spans="4:4">
      <c r="D34" s="25"/>
    </row>
  </sheetData>
  <mergeCells count="15">
    <mergeCell ref="A1:W1"/>
    <mergeCell ref="A2:W2"/>
    <mergeCell ref="C3:T3"/>
    <mergeCell ref="C4:E4"/>
    <mergeCell ref="F4:H4"/>
    <mergeCell ref="I4:K4"/>
    <mergeCell ref="L4:N4"/>
    <mergeCell ref="O4:Q4"/>
    <mergeCell ref="R4:T4"/>
    <mergeCell ref="A30:B30"/>
    <mergeCell ref="A3:A5"/>
    <mergeCell ref="B3:B5"/>
    <mergeCell ref="U3:U5"/>
    <mergeCell ref="V3:V5"/>
    <mergeCell ref="W3:W5"/>
  </mergeCells>
  <conditionalFormatting sqref="B6:B28">
    <cfRule type="duplicateValues" dxfId="0" priority="1"/>
  </conditionalFormatting>
  <printOptions horizontalCentered="1" verticalCentered="1"/>
  <pageMargins left="0.357638888888889" right="0.357638888888889" top="1" bottom="1" header="0.5" footer="0.5"/>
  <pageSetup paperSize="9" scale="75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workbookViewId="0">
      <selection activeCell="A1" sqref="A1:N1"/>
    </sheetView>
  </sheetViews>
  <sheetFormatPr defaultColWidth="9" defaultRowHeight="14.4"/>
  <cols>
    <col min="1" max="1" width="2.55555555555556" style="1" customWidth="1"/>
    <col min="2" max="2" width="14.4444444444444" style="1" customWidth="1"/>
    <col min="3" max="3" width="9.44444444444444" style="1" customWidth="1"/>
    <col min="4" max="4" width="5" style="20" customWidth="1"/>
    <col min="5" max="5" width="9.33333333333333" style="1" customWidth="1"/>
    <col min="6" max="6" width="10.2222222222222" style="1" customWidth="1"/>
    <col min="7" max="7" width="5.55555555555556" style="1" customWidth="1"/>
    <col min="8" max="8" width="8.77777777777778" style="1" customWidth="1"/>
    <col min="9" max="9" width="9" style="1" customWidth="1"/>
    <col min="10" max="10" width="5.88888888888889" style="1" customWidth="1"/>
    <col min="11" max="11" width="9.88888888888889" style="1" customWidth="1"/>
    <col min="12" max="12" width="10.2222222222222" style="1" customWidth="1"/>
    <col min="13" max="13" width="11.5555555555556" style="1" customWidth="1"/>
    <col min="14" max="14" width="11.8888888888889" style="1" customWidth="1"/>
    <col min="15" max="16384" width="9" style="1"/>
  </cols>
  <sheetData>
    <row r="1" s="1" customFormat="1" ht="35" customHeight="1" spans="1:14">
      <c r="A1" s="2" t="s">
        <v>207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37" customHeight="1" spans="1:14">
      <c r="A2" s="3" t="s">
        <v>208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20" customHeight="1" spans="1:14">
      <c r="A3" s="4" t="s">
        <v>109</v>
      </c>
      <c r="B3" s="4" t="s">
        <v>154</v>
      </c>
      <c r="C3" s="7" t="s">
        <v>6</v>
      </c>
      <c r="D3" s="7"/>
      <c r="E3" s="7"/>
      <c r="F3" s="7"/>
      <c r="G3" s="7"/>
      <c r="H3" s="7"/>
      <c r="I3" s="7"/>
      <c r="J3" s="7"/>
      <c r="K3" s="7"/>
      <c r="L3" s="4" t="s">
        <v>7</v>
      </c>
      <c r="M3" s="15" t="s">
        <v>8</v>
      </c>
      <c r="N3" s="16" t="s">
        <v>9</v>
      </c>
    </row>
    <row r="4" s="1" customFormat="1" ht="20" customHeight="1" spans="1:14">
      <c r="A4" s="4"/>
      <c r="B4" s="7"/>
      <c r="C4" s="4" t="s">
        <v>10</v>
      </c>
      <c r="D4" s="4"/>
      <c r="E4" s="4"/>
      <c r="F4" s="4" t="s">
        <v>11</v>
      </c>
      <c r="G4" s="4"/>
      <c r="H4" s="4"/>
      <c r="I4" s="7" t="s">
        <v>12</v>
      </c>
      <c r="J4" s="7"/>
      <c r="K4" s="7"/>
      <c r="L4" s="7"/>
      <c r="M4" s="17"/>
      <c r="N4" s="9"/>
    </row>
    <row r="5" s="1" customFormat="1" ht="27" customHeight="1" spans="1:14">
      <c r="A5" s="4"/>
      <c r="B5" s="7"/>
      <c r="C5" s="7" t="s">
        <v>15</v>
      </c>
      <c r="D5" s="7" t="s">
        <v>111</v>
      </c>
      <c r="E5" s="7" t="s">
        <v>17</v>
      </c>
      <c r="F5" s="7" t="s">
        <v>15</v>
      </c>
      <c r="G5" s="7" t="s">
        <v>111</v>
      </c>
      <c r="H5" s="7" t="s">
        <v>17</v>
      </c>
      <c r="I5" s="7" t="s">
        <v>15</v>
      </c>
      <c r="J5" s="7" t="s">
        <v>111</v>
      </c>
      <c r="K5" s="7" t="s">
        <v>17</v>
      </c>
      <c r="L5" s="7"/>
      <c r="M5" s="18"/>
      <c r="N5" s="9"/>
    </row>
    <row r="6" s="1" customFormat="1" ht="20" customHeight="1" spans="1:14">
      <c r="A6" s="8">
        <v>1</v>
      </c>
      <c r="B6" s="21" t="s">
        <v>209</v>
      </c>
      <c r="C6" s="9">
        <v>2726.86</v>
      </c>
      <c r="D6" s="9">
        <v>12</v>
      </c>
      <c r="E6" s="9">
        <f t="shared" ref="E6:E20" si="0">C6*D6</f>
        <v>32722.32</v>
      </c>
      <c r="F6" s="9">
        <v>2726.86</v>
      </c>
      <c r="G6" s="9">
        <v>10</v>
      </c>
      <c r="H6" s="9">
        <f t="shared" ref="H6:H20" si="1">F6*G6</f>
        <v>27268.6</v>
      </c>
      <c r="I6" s="9">
        <v>1622.07</v>
      </c>
      <c r="J6" s="9">
        <v>25</v>
      </c>
      <c r="K6" s="9">
        <f>I6*J6</f>
        <v>40551.75</v>
      </c>
      <c r="L6" s="19">
        <f>E6+H6+K6</f>
        <v>100542.67</v>
      </c>
      <c r="M6" s="12">
        <f>L6*0.980084077</f>
        <v>98540.2699260656</v>
      </c>
      <c r="N6" s="22"/>
    </row>
    <row r="7" s="1" customFormat="1" ht="20" customHeight="1" spans="1:14">
      <c r="A7" s="8">
        <v>2</v>
      </c>
      <c r="B7" s="21" t="s">
        <v>210</v>
      </c>
      <c r="C7" s="9">
        <v>537.36</v>
      </c>
      <c r="D7" s="9">
        <v>12</v>
      </c>
      <c r="E7" s="9">
        <f t="shared" si="0"/>
        <v>6448.32</v>
      </c>
      <c r="F7" s="9">
        <v>537.36</v>
      </c>
      <c r="G7" s="9">
        <v>10</v>
      </c>
      <c r="H7" s="9">
        <f t="shared" si="1"/>
        <v>5373.6</v>
      </c>
      <c r="I7" s="9">
        <v>537.36</v>
      </c>
      <c r="J7" s="9">
        <v>25</v>
      </c>
      <c r="K7" s="9">
        <f t="shared" ref="K6:K20" si="2">I7*J7</f>
        <v>13434</v>
      </c>
      <c r="L7" s="19">
        <f t="shared" ref="L7:L20" si="3">E7+H7+K7</f>
        <v>25255.92</v>
      </c>
      <c r="M7" s="12">
        <f t="shared" ref="M7:M20" si="4">L7*0.980084077</f>
        <v>24752.9250419858</v>
      </c>
      <c r="N7" s="22"/>
    </row>
    <row r="8" s="1" customFormat="1" ht="20" customHeight="1" spans="1:14">
      <c r="A8" s="8">
        <v>3</v>
      </c>
      <c r="B8" s="21" t="s">
        <v>211</v>
      </c>
      <c r="C8" s="9">
        <v>160.75</v>
      </c>
      <c r="D8" s="9">
        <v>12</v>
      </c>
      <c r="E8" s="9">
        <f t="shared" si="0"/>
        <v>1929</v>
      </c>
      <c r="F8" s="9">
        <v>160.75</v>
      </c>
      <c r="G8" s="9">
        <v>10</v>
      </c>
      <c r="H8" s="9">
        <f t="shared" si="1"/>
        <v>1607.5</v>
      </c>
      <c r="I8" s="9">
        <v>160.75</v>
      </c>
      <c r="J8" s="9">
        <v>25</v>
      </c>
      <c r="K8" s="9">
        <f t="shared" si="2"/>
        <v>4018.75</v>
      </c>
      <c r="L8" s="19">
        <f t="shared" si="3"/>
        <v>7555.25</v>
      </c>
      <c r="M8" s="12">
        <f t="shared" si="4"/>
        <v>7404.78022275425</v>
      </c>
      <c r="N8" s="22"/>
    </row>
    <row r="9" s="1" customFormat="1" ht="20" customHeight="1" spans="1:14">
      <c r="A9" s="8">
        <v>4</v>
      </c>
      <c r="B9" s="21" t="s">
        <v>212</v>
      </c>
      <c r="C9" s="9">
        <v>259</v>
      </c>
      <c r="D9" s="9">
        <v>12</v>
      </c>
      <c r="E9" s="9">
        <f t="shared" si="0"/>
        <v>3108</v>
      </c>
      <c r="F9" s="9">
        <v>259</v>
      </c>
      <c r="G9" s="9">
        <v>10</v>
      </c>
      <c r="H9" s="9">
        <f t="shared" si="1"/>
        <v>2590</v>
      </c>
      <c r="I9" s="9">
        <v>259</v>
      </c>
      <c r="J9" s="9">
        <v>25</v>
      </c>
      <c r="K9" s="9">
        <f t="shared" si="2"/>
        <v>6475</v>
      </c>
      <c r="L9" s="19">
        <f t="shared" si="3"/>
        <v>12173</v>
      </c>
      <c r="M9" s="12">
        <f t="shared" si="4"/>
        <v>11930.563469321</v>
      </c>
      <c r="N9" s="22"/>
    </row>
    <row r="10" s="1" customFormat="1" ht="20" customHeight="1" spans="1:14">
      <c r="A10" s="8">
        <v>5</v>
      </c>
      <c r="B10" s="21" t="s">
        <v>213</v>
      </c>
      <c r="C10" s="9">
        <v>1344.23</v>
      </c>
      <c r="D10" s="9">
        <v>12</v>
      </c>
      <c r="E10" s="9">
        <f t="shared" si="0"/>
        <v>16130.76</v>
      </c>
      <c r="F10" s="9">
        <v>1344.23</v>
      </c>
      <c r="G10" s="9">
        <v>10</v>
      </c>
      <c r="H10" s="9">
        <f t="shared" si="1"/>
        <v>13442.3</v>
      </c>
      <c r="I10" s="9">
        <v>1344.23</v>
      </c>
      <c r="J10" s="9">
        <v>25</v>
      </c>
      <c r="K10" s="9">
        <f t="shared" si="2"/>
        <v>33605.75</v>
      </c>
      <c r="L10" s="19">
        <f t="shared" si="3"/>
        <v>63178.81</v>
      </c>
      <c r="M10" s="12">
        <f t="shared" si="4"/>
        <v>61920.5456848084</v>
      </c>
      <c r="N10" s="22"/>
    </row>
    <row r="11" s="1" customFormat="1" ht="20" customHeight="1" spans="1:14">
      <c r="A11" s="8">
        <v>6</v>
      </c>
      <c r="B11" s="21" t="s">
        <v>214</v>
      </c>
      <c r="C11" s="9">
        <v>1196.95</v>
      </c>
      <c r="D11" s="9">
        <v>12</v>
      </c>
      <c r="E11" s="9">
        <f t="shared" si="0"/>
        <v>14363.4</v>
      </c>
      <c r="F11" s="9">
        <v>1196.95</v>
      </c>
      <c r="G11" s="9">
        <v>10</v>
      </c>
      <c r="H11" s="9">
        <f t="shared" si="1"/>
        <v>11969.5</v>
      </c>
      <c r="I11" s="9">
        <v>1196.95</v>
      </c>
      <c r="J11" s="9">
        <v>25</v>
      </c>
      <c r="K11" s="9">
        <f t="shared" si="2"/>
        <v>29923.75</v>
      </c>
      <c r="L11" s="19">
        <f t="shared" si="3"/>
        <v>56256.65</v>
      </c>
      <c r="M11" s="12">
        <f t="shared" si="4"/>
        <v>55136.2468903621</v>
      </c>
      <c r="N11" s="22"/>
    </row>
    <row r="12" s="1" customFormat="1" ht="20" customHeight="1" spans="1:14">
      <c r="A12" s="8">
        <v>7</v>
      </c>
      <c r="B12" s="21" t="s">
        <v>215</v>
      </c>
      <c r="C12" s="9">
        <v>221</v>
      </c>
      <c r="D12" s="9">
        <v>12</v>
      </c>
      <c r="E12" s="9">
        <f t="shared" si="0"/>
        <v>2652</v>
      </c>
      <c r="F12" s="9">
        <v>221</v>
      </c>
      <c r="G12" s="9">
        <v>10</v>
      </c>
      <c r="H12" s="9">
        <f t="shared" si="1"/>
        <v>2210</v>
      </c>
      <c r="I12" s="9">
        <v>221</v>
      </c>
      <c r="J12" s="9">
        <v>25</v>
      </c>
      <c r="K12" s="9">
        <f t="shared" si="2"/>
        <v>5525</v>
      </c>
      <c r="L12" s="19">
        <f t="shared" si="3"/>
        <v>10387</v>
      </c>
      <c r="M12" s="12">
        <f t="shared" si="4"/>
        <v>10180.133307799</v>
      </c>
      <c r="N12" s="22"/>
    </row>
    <row r="13" s="1" customFormat="1" ht="20" customHeight="1" spans="1:14">
      <c r="A13" s="8">
        <v>8</v>
      </c>
      <c r="B13" s="21" t="s">
        <v>216</v>
      </c>
      <c r="C13" s="9">
        <v>2287.06</v>
      </c>
      <c r="D13" s="9">
        <v>12</v>
      </c>
      <c r="E13" s="9">
        <f t="shared" si="0"/>
        <v>27444.72</v>
      </c>
      <c r="F13" s="9">
        <v>2287.06</v>
      </c>
      <c r="G13" s="9">
        <v>10</v>
      </c>
      <c r="H13" s="9">
        <f t="shared" si="1"/>
        <v>22870.6</v>
      </c>
      <c r="I13" s="9">
        <v>2287.06</v>
      </c>
      <c r="J13" s="9">
        <v>25</v>
      </c>
      <c r="K13" s="9">
        <f t="shared" si="2"/>
        <v>57176.5</v>
      </c>
      <c r="L13" s="19">
        <f t="shared" si="3"/>
        <v>107491.82</v>
      </c>
      <c r="M13" s="12">
        <f t="shared" si="4"/>
        <v>105351.02118975</v>
      </c>
      <c r="N13" s="22"/>
    </row>
    <row r="14" s="1" customFormat="1" ht="20" customHeight="1" spans="1:14">
      <c r="A14" s="8">
        <v>9</v>
      </c>
      <c r="B14" s="21" t="s">
        <v>217</v>
      </c>
      <c r="C14" s="9">
        <v>887.03</v>
      </c>
      <c r="D14" s="9">
        <v>12</v>
      </c>
      <c r="E14" s="9">
        <f t="shared" si="0"/>
        <v>10644.36</v>
      </c>
      <c r="F14" s="9">
        <v>887.03</v>
      </c>
      <c r="G14" s="9">
        <v>10</v>
      </c>
      <c r="H14" s="9">
        <f t="shared" si="1"/>
        <v>8870.3</v>
      </c>
      <c r="I14" s="9">
        <v>822.63</v>
      </c>
      <c r="J14" s="9">
        <v>25</v>
      </c>
      <c r="K14" s="9">
        <f t="shared" si="2"/>
        <v>20565.75</v>
      </c>
      <c r="L14" s="19">
        <f t="shared" si="3"/>
        <v>40080.41</v>
      </c>
      <c r="M14" s="12">
        <f t="shared" si="4"/>
        <v>39282.1716406316</v>
      </c>
      <c r="N14" s="22"/>
    </row>
    <row r="15" s="1" customFormat="1" ht="20" customHeight="1" spans="1:14">
      <c r="A15" s="8">
        <v>10</v>
      </c>
      <c r="B15" s="21" t="s">
        <v>218</v>
      </c>
      <c r="C15" s="9">
        <v>305</v>
      </c>
      <c r="D15" s="9">
        <v>12</v>
      </c>
      <c r="E15" s="9">
        <f t="shared" si="0"/>
        <v>3660</v>
      </c>
      <c r="F15" s="9">
        <v>305</v>
      </c>
      <c r="G15" s="9">
        <v>10</v>
      </c>
      <c r="H15" s="9">
        <f t="shared" si="1"/>
        <v>3050</v>
      </c>
      <c r="I15" s="9">
        <v>305</v>
      </c>
      <c r="J15" s="9">
        <v>25</v>
      </c>
      <c r="K15" s="9">
        <f t="shared" si="2"/>
        <v>7625</v>
      </c>
      <c r="L15" s="19">
        <f t="shared" si="3"/>
        <v>14335</v>
      </c>
      <c r="M15" s="12">
        <f t="shared" si="4"/>
        <v>14049.505243795</v>
      </c>
      <c r="N15" s="22"/>
    </row>
    <row r="16" s="1" customFormat="1" ht="20" customHeight="1" spans="1:14">
      <c r="A16" s="8">
        <v>11</v>
      </c>
      <c r="B16" s="21" t="s">
        <v>219</v>
      </c>
      <c r="C16" s="9">
        <v>1243.51</v>
      </c>
      <c r="D16" s="9">
        <v>12</v>
      </c>
      <c r="E16" s="9">
        <f t="shared" si="0"/>
        <v>14922.12</v>
      </c>
      <c r="F16" s="9">
        <v>1243.51</v>
      </c>
      <c r="G16" s="9">
        <v>10</v>
      </c>
      <c r="H16" s="9">
        <f t="shared" si="1"/>
        <v>12435.1</v>
      </c>
      <c r="I16" s="9">
        <v>670.76</v>
      </c>
      <c r="J16" s="9">
        <v>25</v>
      </c>
      <c r="K16" s="9">
        <f t="shared" si="2"/>
        <v>16769</v>
      </c>
      <c r="L16" s="19">
        <f t="shared" si="3"/>
        <v>44126.22</v>
      </c>
      <c r="M16" s="12">
        <f t="shared" si="4"/>
        <v>43247.4056001989</v>
      </c>
      <c r="N16" s="22"/>
    </row>
    <row r="17" s="1" customFormat="1" ht="20" customHeight="1" spans="1:14">
      <c r="A17" s="8">
        <v>12</v>
      </c>
      <c r="B17" s="21" t="s">
        <v>220</v>
      </c>
      <c r="C17" s="9">
        <v>150</v>
      </c>
      <c r="D17" s="9">
        <v>12</v>
      </c>
      <c r="E17" s="9">
        <f t="shared" si="0"/>
        <v>1800</v>
      </c>
      <c r="F17" s="9">
        <v>150</v>
      </c>
      <c r="G17" s="9">
        <v>10</v>
      </c>
      <c r="H17" s="9">
        <f t="shared" si="1"/>
        <v>1500</v>
      </c>
      <c r="I17" s="9">
        <v>150</v>
      </c>
      <c r="J17" s="9">
        <v>25</v>
      </c>
      <c r="K17" s="9">
        <f t="shared" si="2"/>
        <v>3750</v>
      </c>
      <c r="L17" s="19">
        <f t="shared" si="3"/>
        <v>7050</v>
      </c>
      <c r="M17" s="12">
        <f t="shared" si="4"/>
        <v>6909.59274285</v>
      </c>
      <c r="N17" s="22"/>
    </row>
    <row r="18" s="1" customFormat="1" ht="20" customHeight="1" spans="1:14">
      <c r="A18" s="8">
        <v>13</v>
      </c>
      <c r="B18" s="21" t="s">
        <v>221</v>
      </c>
      <c r="C18" s="9">
        <v>751.2</v>
      </c>
      <c r="D18" s="9">
        <v>12</v>
      </c>
      <c r="E18" s="9">
        <f t="shared" si="0"/>
        <v>9014.4</v>
      </c>
      <c r="F18" s="9">
        <v>751.2</v>
      </c>
      <c r="G18" s="9">
        <v>10</v>
      </c>
      <c r="H18" s="9">
        <f t="shared" si="1"/>
        <v>7512</v>
      </c>
      <c r="I18" s="9">
        <v>751.2</v>
      </c>
      <c r="J18" s="9">
        <v>25</v>
      </c>
      <c r="K18" s="9">
        <f t="shared" si="2"/>
        <v>18780</v>
      </c>
      <c r="L18" s="19">
        <f t="shared" si="3"/>
        <v>35306.4</v>
      </c>
      <c r="M18" s="12">
        <f t="shared" si="4"/>
        <v>34603.2404561928</v>
      </c>
      <c r="N18" s="22"/>
    </row>
    <row r="19" s="1" customFormat="1" ht="20" customHeight="1" spans="1:14">
      <c r="A19" s="8">
        <v>14</v>
      </c>
      <c r="B19" s="9" t="s">
        <v>222</v>
      </c>
      <c r="C19" s="9">
        <v>2015.51</v>
      </c>
      <c r="D19" s="9">
        <v>12</v>
      </c>
      <c r="E19" s="9">
        <f t="shared" si="0"/>
        <v>24186.12</v>
      </c>
      <c r="F19" s="9">
        <v>2015.51</v>
      </c>
      <c r="G19" s="9">
        <v>10</v>
      </c>
      <c r="H19" s="9">
        <f t="shared" si="1"/>
        <v>20155.1</v>
      </c>
      <c r="I19" s="9">
        <v>2015.51</v>
      </c>
      <c r="J19" s="9">
        <v>25</v>
      </c>
      <c r="K19" s="9">
        <f t="shared" si="2"/>
        <v>50387.75</v>
      </c>
      <c r="L19" s="19">
        <f t="shared" si="3"/>
        <v>94728.97</v>
      </c>
      <c r="M19" s="12">
        <f t="shared" si="4"/>
        <v>92842.3551276107</v>
      </c>
      <c r="N19" s="22"/>
    </row>
    <row r="20" s="1" customFormat="1" ht="20" customHeight="1" spans="1:14">
      <c r="A20" s="8" t="s">
        <v>28</v>
      </c>
      <c r="B20" s="8"/>
      <c r="C20" s="9">
        <f>SUM(C6:C19)</f>
        <v>14085.46</v>
      </c>
      <c r="D20" s="9">
        <v>12</v>
      </c>
      <c r="E20" s="9">
        <f t="shared" si="0"/>
        <v>169025.52</v>
      </c>
      <c r="F20" s="12">
        <f>SUM(F6:F19)</f>
        <v>14085.46</v>
      </c>
      <c r="G20" s="9">
        <v>10</v>
      </c>
      <c r="H20" s="9">
        <f t="shared" si="1"/>
        <v>140854.6</v>
      </c>
      <c r="I20" s="9">
        <f>SUM(I6:I19)</f>
        <v>12343.52</v>
      </c>
      <c r="J20" s="9">
        <v>25</v>
      </c>
      <c r="K20" s="9">
        <f t="shared" si="2"/>
        <v>308588</v>
      </c>
      <c r="L20" s="19">
        <f t="shared" si="3"/>
        <v>618468.12</v>
      </c>
      <c r="M20" s="12">
        <f t="shared" si="4"/>
        <v>606150.756544125</v>
      </c>
      <c r="N20" s="22"/>
    </row>
  </sheetData>
  <mergeCells count="12">
    <mergeCell ref="A1:N1"/>
    <mergeCell ref="A2:N2"/>
    <mergeCell ref="C3:K3"/>
    <mergeCell ref="C4:E4"/>
    <mergeCell ref="F4:H4"/>
    <mergeCell ref="I4:K4"/>
    <mergeCell ref="A20:B20"/>
    <mergeCell ref="A3:A5"/>
    <mergeCell ref="B3:B5"/>
    <mergeCell ref="L3:L5"/>
    <mergeCell ref="M3:M5"/>
    <mergeCell ref="N3:N5"/>
  </mergeCells>
  <printOptions horizontalCentered="1" verticalCentered="1"/>
  <pageMargins left="0.751388888888889" right="0.751388888888889" top="1" bottom="1" header="0.5" footer="0.5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workbookViewId="0">
      <selection activeCell="A1" sqref="A1:N1"/>
    </sheetView>
  </sheetViews>
  <sheetFormatPr defaultColWidth="9" defaultRowHeight="14.4"/>
  <cols>
    <col min="1" max="1" width="3.44444444444444" style="1" customWidth="1"/>
    <col min="2" max="2" width="8.44444444444444" style="1" customWidth="1"/>
    <col min="3" max="3" width="7.44444444444444" style="1" customWidth="1"/>
    <col min="4" max="4" width="6.88888888888889" style="1" customWidth="1"/>
    <col min="5" max="5" width="9.77777777777778" style="1" customWidth="1"/>
    <col min="6" max="6" width="9.11111111111111" style="1" customWidth="1"/>
    <col min="7" max="7" width="6.66666666666667" style="1" customWidth="1"/>
    <col min="8" max="8" width="10.3333333333333" style="1" customWidth="1"/>
    <col min="9" max="9" width="10.4444444444444" style="1" customWidth="1"/>
    <col min="10" max="10" width="7.66666666666667" style="1" customWidth="1"/>
    <col min="11" max="11" width="9.77777777777778" style="1" customWidth="1"/>
    <col min="12" max="12" width="12.5555555555556" style="1" customWidth="1"/>
    <col min="13" max="13" width="12.1111111111111" style="1" customWidth="1"/>
    <col min="14" max="14" width="11" style="1" customWidth="1"/>
    <col min="15" max="16384" width="9" style="1"/>
  </cols>
  <sheetData>
    <row r="1" s="1" customFormat="1" ht="66" customHeight="1" spans="1:14">
      <c r="A1" s="2" t="s">
        <v>223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37" customHeight="1" spans="1:14">
      <c r="A2" s="3" t="s">
        <v>224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20" customHeight="1" spans="1:17">
      <c r="A3" s="4" t="s">
        <v>109</v>
      </c>
      <c r="B3" s="4" t="s">
        <v>154</v>
      </c>
      <c r="C3" s="5" t="s">
        <v>6</v>
      </c>
      <c r="D3" s="6"/>
      <c r="E3" s="6"/>
      <c r="F3" s="6"/>
      <c r="G3" s="6"/>
      <c r="H3" s="6"/>
      <c r="I3" s="6"/>
      <c r="J3" s="6"/>
      <c r="K3" s="6"/>
      <c r="L3" s="4" t="s">
        <v>7</v>
      </c>
      <c r="M3" s="15" t="s">
        <v>8</v>
      </c>
      <c r="N3" s="16" t="s">
        <v>9</v>
      </c>
      <c r="Q3" s="20"/>
    </row>
    <row r="4" s="1" customFormat="1" ht="20" customHeight="1" spans="1:14">
      <c r="A4" s="4"/>
      <c r="B4" s="7"/>
      <c r="C4" s="4" t="s">
        <v>10</v>
      </c>
      <c r="D4" s="4"/>
      <c r="E4" s="4"/>
      <c r="F4" s="4" t="s">
        <v>11</v>
      </c>
      <c r="G4" s="4"/>
      <c r="H4" s="4"/>
      <c r="I4" s="7" t="s">
        <v>12</v>
      </c>
      <c r="J4" s="7"/>
      <c r="K4" s="7"/>
      <c r="L4" s="7"/>
      <c r="M4" s="17"/>
      <c r="N4" s="9"/>
    </row>
    <row r="5" s="1" customFormat="1" ht="27" customHeight="1" spans="1:14">
      <c r="A5" s="4"/>
      <c r="B5" s="7"/>
      <c r="C5" s="7" t="s">
        <v>15</v>
      </c>
      <c r="D5" s="7" t="s">
        <v>111</v>
      </c>
      <c r="E5" s="7" t="s">
        <v>17</v>
      </c>
      <c r="F5" s="7" t="s">
        <v>15</v>
      </c>
      <c r="G5" s="7" t="s">
        <v>111</v>
      </c>
      <c r="H5" s="7" t="s">
        <v>17</v>
      </c>
      <c r="I5" s="7" t="s">
        <v>15</v>
      </c>
      <c r="J5" s="7" t="s">
        <v>111</v>
      </c>
      <c r="K5" s="7" t="s">
        <v>17</v>
      </c>
      <c r="L5" s="7"/>
      <c r="M5" s="18"/>
      <c r="N5" s="9"/>
    </row>
    <row r="6" s="1" customFormat="1" ht="20" customHeight="1" spans="1:14">
      <c r="A6" s="8">
        <v>1</v>
      </c>
      <c r="B6" s="9" t="s">
        <v>225</v>
      </c>
      <c r="C6" s="10">
        <v>1193.5</v>
      </c>
      <c r="D6" s="11">
        <v>12</v>
      </c>
      <c r="E6" s="12">
        <f t="shared" ref="E6:E8" si="0">C6*D6</f>
        <v>14322</v>
      </c>
      <c r="F6" s="10">
        <v>1193.5</v>
      </c>
      <c r="G6" s="11">
        <v>10</v>
      </c>
      <c r="H6" s="12">
        <f t="shared" ref="H6:H8" si="1">F6*G6</f>
        <v>11935</v>
      </c>
      <c r="I6" s="10">
        <v>1193.5</v>
      </c>
      <c r="J6" s="11">
        <v>25</v>
      </c>
      <c r="K6" s="12">
        <f t="shared" ref="K6:K8" si="2">I6*J6</f>
        <v>29837.5</v>
      </c>
      <c r="L6" s="19">
        <f>E6+H6+K6</f>
        <v>56094.5</v>
      </c>
      <c r="M6" s="19">
        <f>L6*0.99998</f>
        <v>56093.37811</v>
      </c>
      <c r="N6" s="19"/>
    </row>
    <row r="7" s="1" customFormat="1" ht="20" customHeight="1" spans="1:14">
      <c r="A7" s="8">
        <v>2</v>
      </c>
      <c r="B7" s="9" t="s">
        <v>226</v>
      </c>
      <c r="C7" s="12">
        <v>619.5</v>
      </c>
      <c r="D7" s="11">
        <v>12</v>
      </c>
      <c r="E7" s="12">
        <f t="shared" si="0"/>
        <v>7434</v>
      </c>
      <c r="F7" s="12">
        <v>619.5</v>
      </c>
      <c r="G7" s="11">
        <v>10</v>
      </c>
      <c r="H7" s="12">
        <f t="shared" si="1"/>
        <v>6195</v>
      </c>
      <c r="I7" s="12">
        <v>619.5</v>
      </c>
      <c r="J7" s="11">
        <v>25</v>
      </c>
      <c r="K7" s="12">
        <f t="shared" si="2"/>
        <v>15487.5</v>
      </c>
      <c r="L7" s="19">
        <f>E7+H7+K7</f>
        <v>29116.5</v>
      </c>
      <c r="M7" s="19">
        <f>L7*0.99998</f>
        <v>29115.91767</v>
      </c>
      <c r="N7" s="19"/>
    </row>
    <row r="8" s="1" customFormat="1" ht="20" customHeight="1" spans="1:14">
      <c r="A8" s="8">
        <v>3</v>
      </c>
      <c r="B8" s="9" t="s">
        <v>227</v>
      </c>
      <c r="C8" s="12">
        <v>380.03</v>
      </c>
      <c r="D8" s="11">
        <v>12</v>
      </c>
      <c r="E8" s="12">
        <f t="shared" si="0"/>
        <v>4560.36</v>
      </c>
      <c r="F8" s="12">
        <v>380.03</v>
      </c>
      <c r="G8" s="11">
        <v>10</v>
      </c>
      <c r="H8" s="12">
        <f t="shared" si="1"/>
        <v>3800.3</v>
      </c>
      <c r="I8" s="12">
        <v>380.03</v>
      </c>
      <c r="J8" s="11">
        <v>25</v>
      </c>
      <c r="K8" s="12">
        <f t="shared" si="2"/>
        <v>9500.75</v>
      </c>
      <c r="L8" s="19">
        <f>E8+H8+K8</f>
        <v>17861.41</v>
      </c>
      <c r="M8" s="19">
        <f>L8*0.99998</f>
        <v>17861.0527718</v>
      </c>
      <c r="N8" s="19"/>
    </row>
    <row r="9" s="1" customFormat="1" ht="20" customHeight="1" spans="1:14">
      <c r="A9" s="13" t="s">
        <v>28</v>
      </c>
      <c r="B9" s="14"/>
      <c r="C9" s="10">
        <f>SUM(C6:C8)</f>
        <v>2193.03</v>
      </c>
      <c r="D9" s="10"/>
      <c r="E9" s="10">
        <f>SUM(E6:E8)</f>
        <v>26316.36</v>
      </c>
      <c r="F9" s="10">
        <f>SUM(F6:F8)</f>
        <v>2193.03</v>
      </c>
      <c r="G9" s="10"/>
      <c r="H9" s="10">
        <f>SUM(H6:H8)</f>
        <v>21930.3</v>
      </c>
      <c r="I9" s="10">
        <f>SUM(I6:I8)</f>
        <v>2193.03</v>
      </c>
      <c r="J9" s="10"/>
      <c r="K9" s="10">
        <f>SUM(K6:K8)</f>
        <v>54825.75</v>
      </c>
      <c r="L9" s="19">
        <f>SUM(L6:L8)</f>
        <v>103072.41</v>
      </c>
      <c r="M9" s="12">
        <v>100000</v>
      </c>
      <c r="N9" s="19"/>
    </row>
  </sheetData>
  <mergeCells count="12">
    <mergeCell ref="A1:N1"/>
    <mergeCell ref="A2:N2"/>
    <mergeCell ref="C3:K3"/>
    <mergeCell ref="C4:E4"/>
    <mergeCell ref="F4:H4"/>
    <mergeCell ref="I4:K4"/>
    <mergeCell ref="A9:B9"/>
    <mergeCell ref="A3:A5"/>
    <mergeCell ref="B3:B5"/>
    <mergeCell ref="L3:L5"/>
    <mergeCell ref="M3:M5"/>
    <mergeCell ref="N3:N5"/>
  </mergeCells>
  <printOptions horizontalCentered="1" vertic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附件12023年农业生产托管试点项目补助资金汇总</vt:lpstr>
      <vt:lpstr>附件2天友农机合作社</vt:lpstr>
      <vt:lpstr>凯森农业发展有限公司</vt:lpstr>
      <vt:lpstr>文超农机合作社</vt:lpstr>
      <vt:lpstr>建军农机合作社</vt:lpstr>
      <vt:lpstr>顺海博农业专业合作社联社</vt:lpstr>
      <vt:lpstr>南诗午农机专业合作社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</dc:creator>
  <cp:lastModifiedBy>pv</cp:lastModifiedBy>
  <dcterms:created xsi:type="dcterms:W3CDTF">2023-04-25T03:32:00Z</dcterms:created>
  <dcterms:modified xsi:type="dcterms:W3CDTF">2024-07-01T08:34:53Z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340429624EC5443F8F1EE3671FBD08BC_12</vt:lpwstr>
  </property>
  <property fmtid="{D5CDD505-2E9C-101B-9397-08002B2CF9AE}" pid="3" name="KSOProductBuildVer">
    <vt:lpwstr>2052-12.1.0.16929</vt:lpwstr>
  </property>
</Properties>
</file>